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135" windowHeight="9240" activeTab="0"/>
  </bookViews>
  <sheets>
    <sheet name="FBA" sheetId="1" r:id="rId1"/>
    <sheet name="VRA" sheetId="2" r:id="rId2"/>
    <sheet name="GTPA" sheetId="3" r:id="rId3"/>
    <sheet name="PSA" sheetId="4" r:id="rId4"/>
    <sheet name="NT-13-1" sheetId="5" r:id="rId5"/>
    <sheet name="MT-12-1" sheetId="6" r:id="rId6"/>
    <sheet name="Ats-8-1" sheetId="7" r:id="rId7"/>
    <sheet name="IA-6-6" sheetId="8" r:id="rId8"/>
    <sheet name="GS-17-7" sheetId="9" r:id="rId9"/>
    <sheet name="PPekv-17-8" sheetId="10" r:id="rId10"/>
    <sheet name="FS-20-4" sheetId="11" r:id="rId11"/>
    <sheet name="FSL-20-5" sheetId="12" r:id="rId12"/>
    <sheet name="ATID-18-4" sheetId="13" r:id="rId13"/>
    <sheet name="TrMS-17-12" sheetId="14" r:id="rId14"/>
    <sheet name="KP-10-1" sheetId="15" r:id="rId15"/>
    <sheet name="KP-10-2" sheetId="16" r:id="rId16"/>
    <sheet name="SEGM-25-1_p" sheetId="17" r:id="rId17"/>
  </sheets>
  <definedNames>
    <definedName name="_xlnm.Print_Area" localSheetId="5">'MT-12-1'!$A$1:$R$54</definedName>
    <definedName name="_xlnm.Print_Area" localSheetId="3">'PSA'!$A$1:$L$83</definedName>
    <definedName name="_xlnm.Print_Titles" localSheetId="12">'ATID-18-4'!$19:$19</definedName>
    <definedName name="_xlnm.Print_Titles" localSheetId="6">'Ats-8-1'!$9:$11</definedName>
    <definedName name="_xlnm.Print_Titles" localSheetId="0">'FBA'!$19:$19</definedName>
    <definedName name="_xlnm.Print_Titles" localSheetId="10">'FS-20-4'!$10:$12</definedName>
    <definedName name="_xlnm.Print_Titles" localSheetId="11">'FSL-20-5'!$19:$19</definedName>
    <definedName name="_xlnm.Print_Titles" localSheetId="8">'GS-17-7'!$19:$19</definedName>
    <definedName name="_xlnm.Print_Titles" localSheetId="7">'IA-6-6'!$19:$19</definedName>
    <definedName name="_xlnm.Print_Titles" localSheetId="14">'KP-10-1'!$19:$19</definedName>
    <definedName name="_xlnm.Print_Titles" localSheetId="15">'KP-10-2'!$19:$19</definedName>
    <definedName name="_xlnm.Print_Titles" localSheetId="5">'MT-12-1'!$9:$11</definedName>
    <definedName name="_xlnm.Print_Titles" localSheetId="4">'NT-13-1'!$9:$11</definedName>
    <definedName name="_xlnm.Print_Titles" localSheetId="9">'PPekv-17-8'!$19:$19</definedName>
    <definedName name="_xlnm.Print_Titles" localSheetId="3">'PSA'!$19:$21</definedName>
    <definedName name="_xlnm.Print_Titles" localSheetId="13">'TrMS-17-12'!$19:$19</definedName>
    <definedName name="_xlnm.Print_Titles" localSheetId="1">'VRA'!$20:$20</definedName>
  </definedNames>
  <calcPr fullCalcOnLoad="1"/>
</workbook>
</file>

<file path=xl/sharedStrings.xml><?xml version="1.0" encoding="utf-8"?>
<sst xmlns="http://schemas.openxmlformats.org/spreadsheetml/2006/main" count="1433" uniqueCount="752">
  <si>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</si>
  <si>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</si>
  <si>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</si>
  <si>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Utenos vaikų lopšelis-darželis"Želmenėlis"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</si>
  <si>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</si>
  <si>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</si>
  <si>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</si>
  <si>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</si>
  <si>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2016M.gruodžio 31 d.. DUOMENIS</t>
  </si>
  <si>
    <t>2017-03-15  Nr. FA 16</t>
  </si>
  <si>
    <t>(data)</t>
  </si>
  <si>
    <t xml:space="preserve">Pateikimo valiuta ir tikslumas: eurais 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</si>
  <si>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</si>
  <si>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</si>
  <si>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</si>
  <si>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</si>
  <si>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</si>
  <si>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</si>
  <si>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</si>
  <si>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</si>
  <si>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</si>
  <si>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</si>
  <si>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</si>
  <si>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</si>
  <si>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</si>
  <si>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</si>
  <si>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</si>
  <si>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</si>
  <si>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</si>
  <si>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</si>
  <si>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</si>
  <si>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</si>
  <si>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</si>
  <si>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P04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</si>
  <si>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</si>
  <si>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</si>
  <si>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</si>
  <si>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</si>
  <si>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</si>
  <si>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</si>
  <si>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</si>
  <si>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</si>
  <si>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</si>
  <si>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</si>
  <si>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</si>
  <si>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</si>
  <si>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</si>
  <si>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</si>
  <si>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</si>
  <si>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</si>
  <si>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</si>
  <si>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</si>
  <si>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</si>
  <si>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</si>
  <si>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</si>
  <si>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</si>
  <si>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</si>
  <si>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</si>
  <si>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</si>
  <si>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</si>
  <si>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</si>
  <si>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</si>
  <si>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</si>
  <si>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P08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</si>
  <si>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</si>
  <si>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</si>
  <si>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</si>
  <si>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</si>
  <si>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</si>
  <si>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</si>
  <si>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</si>
  <si>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P10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</si>
  <si>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</si>
  <si>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</si>
  <si>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</si>
  <si>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</si>
  <si>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</si>
  <si>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</si>
  <si>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</si>
  <si>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</si>
  <si>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</si>
  <si>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</si>
  <si>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</si>
  <si>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</si>
  <si>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</si>
  <si>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</si>
  <si>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</si>
  <si>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P11</t>
  </si>
  <si>
    <t>IŠ VISO TURTO:</t>
  </si>
  <si>
    <t>D.</t>
  </si>
  <si>
    <t>FINANSAVIMO SUMOS</t>
  </si>
  <si>
    <t>P12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</si>
  <si>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</si>
  <si>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</si>
  <si>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</si>
  <si>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</si>
  <si>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</si>
  <si>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</si>
  <si>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</si>
  <si>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</si>
  <si>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</si>
  <si>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</si>
  <si>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</si>
  <si>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</si>
  <si>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</si>
  <si>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</si>
  <si>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</si>
  <si>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</si>
  <si>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</si>
  <si>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</si>
  <si>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</si>
  <si>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</si>
  <si>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</si>
  <si>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</si>
  <si>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</si>
  <si>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</si>
  <si>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</si>
  <si>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</si>
  <si>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P17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</si>
  <si>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</si>
  <si>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</si>
  <si>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</si>
  <si>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</si>
  <si>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</si>
  <si>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</si>
  <si>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</si>
  <si>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P18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</si>
  <si>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</si>
  <si>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</si>
  <si>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</si>
  <si>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</si>
  <si>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</si>
  <si>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</si>
  <si>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</si>
  <si>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</si>
  <si>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</si>
  <si>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</si>
  <si>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</si>
  <si>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</si>
  <si>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</si>
  <si>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</si>
  <si>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Sigita Balčiūnienė</t>
  </si>
  <si>
    <t>Balčiūnienė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</si>
  <si>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</si>
  <si>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</si>
  <si>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Vyresn.buhalterė</t>
  </si>
  <si>
    <t>Romualda Varnienė</t>
  </si>
  <si>
    <t xml:space="preserve">(vyriausiasis buhalteris (buhalteris), jeigu privaloma pagal teisės aktus)             </t>
  </si>
  <si>
    <t xml:space="preserve">(parašas)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</si>
  <si>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</si>
  <si>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</si>
  <si>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</si>
  <si>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</si>
  <si>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</si>
  <si>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</si>
  <si>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</si>
  <si>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</si>
  <si>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2016M.gruodžio 31D. DUOMENIS</t>
  </si>
  <si>
    <t>2017 03 15 Nr.FA 16</t>
  </si>
  <si>
    <t>Pateikimo valiuta ir tikslumas: eurais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</si>
  <si>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</si>
  <si>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</si>
  <si>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</si>
  <si>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</si>
  <si>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</si>
  <si>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</si>
  <si>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</si>
  <si>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</si>
  <si>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</si>
  <si>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</si>
  <si>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</si>
  <si>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</si>
  <si>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</si>
  <si>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</si>
  <si>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</si>
  <si>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</si>
  <si>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P21</t>
  </si>
  <si>
    <t>III.2.</t>
  </si>
  <si>
    <t>Pervestinų pagrindinės veiklos kitų pajamų suma</t>
  </si>
  <si>
    <t>PAGRINDINĖS VEIKLOS SĄNAUDOS</t>
  </si>
  <si>
    <t>P02</t>
  </si>
  <si>
    <t xml:space="preserve">Darbo užmokesčio ir socialinio draudimo </t>
  </si>
  <si>
    <t>DARBO UŽMOKESČIO IR SOCIALINIO DRAUDIMO</t>
  </si>
  <si>
    <t>P22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</si>
  <si>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</si>
  <si>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</si>
  <si>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</si>
  <si>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</si>
  <si>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</si>
  <si>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</si>
  <si>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</si>
  <si>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</si>
  <si>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</si>
  <si>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</si>
  <si>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</si>
  <si>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</si>
  <si>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</si>
  <si>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</si>
  <si>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</si>
  <si>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</si>
  <si>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</si>
  <si>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</si>
  <si>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</si>
  <si>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</si>
  <si>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</si>
  <si>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</si>
  <si>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</si>
  <si>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</si>
  <si>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</si>
  <si>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</si>
  <si>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</si>
  <si>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</si>
  <si>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</si>
  <si>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</si>
  <si>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</si>
  <si>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</si>
  <si>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</si>
  <si>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</si>
  <si>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</si>
  <si>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</si>
  <si>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</si>
  <si>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</si>
  <si>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</si>
  <si>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</si>
  <si>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</si>
  <si>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</si>
  <si>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</si>
  <si>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</si>
  <si>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</si>
  <si>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</si>
  <si>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</si>
  <si>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</si>
  <si>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</si>
  <si>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</si>
  <si>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</si>
  <si>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</si>
  <si>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_______________________________________________                     _____________</t>
  </si>
  <si>
    <t xml:space="preserve">Sigita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</si>
  <si>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</t>
    </r>
  </si>
  <si>
    <t>Romualda</t>
  </si>
  <si>
    <t>Varnienė</t>
  </si>
  <si>
    <t>4-ojo VSAFAS „Grynojo turto pokyčių ataskaita“</t>
  </si>
  <si>
    <t>1 priedas</t>
  </si>
  <si>
    <t>(Grynojo turto pokyčių ataskaitos forma)</t>
  </si>
  <si>
    <t>____________________________________________________________________________</t>
  </si>
  <si>
    <t>________________________________________________________________________________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</si>
  <si>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</si>
  <si>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</si>
  <si>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2016M.gruodžio 31 D. DUOMENIS</t>
  </si>
  <si>
    <t>2017-03-15_Nr.FA16</t>
  </si>
  <si>
    <t xml:space="preserve">           Pateikimo valiuta ir tikslumas: eurais</t>
  </si>
  <si>
    <t>Pasta-bos Nr.</t>
  </si>
  <si>
    <t>Tenka kontroliuojančiajam subjektui</t>
  </si>
  <si>
    <t>Iš viso</t>
  </si>
  <si>
    <t>Mažu-mos dalis</t>
  </si>
  <si>
    <t>Kiti rezer-vai</t>
  </si>
  <si>
    <t>Sukauptas perviršis ar deficitas prieš nuosavybės metodo įtaką</t>
  </si>
  <si>
    <t>1.</t>
  </si>
  <si>
    <t>Likutis 2014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</si>
  <si>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</si>
  <si>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</si>
  <si>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</si>
  <si>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</si>
  <si>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</si>
  <si>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</si>
  <si>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</si>
  <si>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</si>
  <si>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</si>
  <si>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</si>
  <si>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</si>
  <si>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</si>
  <si>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</si>
  <si>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</si>
  <si>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</si>
  <si>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</si>
  <si>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2015 m. gruodžio 31 d.</t>
  </si>
  <si>
    <t>10.</t>
  </si>
  <si>
    <t>11.</t>
  </si>
  <si>
    <t>12.</t>
  </si>
  <si>
    <t>13.</t>
  </si>
  <si>
    <t>14.</t>
  </si>
  <si>
    <t>15.</t>
  </si>
  <si>
    <t>16.</t>
  </si>
  <si>
    <t>17.</t>
  </si>
  <si>
    <t>Likutis 2016 m. gruodžio 31 d.</t>
  </si>
  <si>
    <t>(teisės aktais įpareigoto pasirašyti asmens pareigų pavadinimas)</t>
  </si>
  <si>
    <t>(parašas)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</si>
  <si>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</si>
  <si>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</si>
  <si>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</si>
  <si>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</si>
  <si>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</si>
  <si>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2017-03-15_Nr.FA 16 </t>
  </si>
  <si>
    <t xml:space="preserve">               Pateikimo valiuta ir tikslumas: eurais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</si>
  <si>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</si>
  <si>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</si>
  <si>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</si>
  <si>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</si>
  <si>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</si>
  <si>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</si>
  <si>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</si>
  <si>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</si>
  <si>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</si>
  <si>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</si>
  <si>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</si>
  <si>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</si>
  <si>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</si>
  <si>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</si>
  <si>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</si>
  <si>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</si>
  <si>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</si>
  <si>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</si>
  <si>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</si>
  <si>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</si>
  <si>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</si>
  <si>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</si>
  <si>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</si>
  <si>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</si>
  <si>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</si>
  <si>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</si>
  <si>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</si>
  <si>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</si>
  <si>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</si>
  <si>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</si>
  <si>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</si>
  <si>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</si>
  <si>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</si>
  <si>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</si>
  <si>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</si>
  <si>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</si>
  <si>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</si>
  <si>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</si>
  <si>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</si>
  <si>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</si>
  <si>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</si>
  <si>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</si>
  <si>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</si>
  <si>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</si>
  <si>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</si>
  <si>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</si>
  <si>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</si>
  <si>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</si>
  <si>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</si>
  <si>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</si>
  <si>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</si>
  <si>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turto (išskyrus finansinį) ir biologinio turto įsigijimas(-)</t>
  </si>
  <si>
    <t>Ilgalaikio turto (išskyrus finansinį) ir biologinio turto perleidimas(+)</t>
  </si>
  <si>
    <t>Ilgalaikio finansinio turto įsigijimas (-)</t>
  </si>
  <si>
    <t>Ilgalaikio finansinio turto perleidimas (+)</t>
  </si>
  <si>
    <t>Terminuotųjų indėlių (padidėjimas) sumažėjimas (-/+)</t>
  </si>
  <si>
    <t>Kiti investicinės veiklos pinigų srautai (-/+)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</si>
  <si>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</si>
  <si>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</si>
  <si>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</si>
  <si>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</si>
  <si>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</si>
  <si>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IV.3</t>
  </si>
  <si>
    <t>Iš ES, užsienio valstybių ir tarptautinių  organizacijų</t>
  </si>
  <si>
    <t>IV.4</t>
  </si>
  <si>
    <t xml:space="preserve">Grąžintos ir perduotos finansavimo sumos ilgalaikiam ir biologiniam turtui įsigyti </t>
  </si>
  <si>
    <t>Gauti dividendai</t>
  </si>
  <si>
    <t xml:space="preserve">Kiti finansinės veiklos pinigų srautai 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</si>
  <si>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</si>
  <si>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</si>
  <si>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</si>
  <si>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</si>
  <si>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(parašas) </t>
  </si>
  <si>
    <t xml:space="preserve">Romualda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</si>
  <si>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</si>
  <si>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</si>
  <si>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</si>
  <si>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</si>
  <si>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</si>
  <si>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</si>
  <si>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</si>
  <si>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</si>
  <si>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</si>
  <si>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</si>
  <si>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</si>
  <si>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</si>
  <si>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</si>
  <si>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</si>
  <si>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</si>
  <si>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</si>
  <si>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</si>
  <si>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</si>
  <si>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</si>
  <si>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</si>
  <si>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</si>
  <si>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</si>
  <si>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</si>
  <si>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</si>
  <si>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</si>
  <si>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</si>
  <si>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</si>
  <si>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</si>
  <si>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</si>
  <si>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</si>
  <si>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</si>
  <si>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</si>
  <si>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</si>
  <si>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</si>
  <si>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</si>
  <si>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</si>
  <si>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</si>
  <si>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</si>
  <si>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16.1.</t>
  </si>
  <si>
    <t>16.2.</t>
  </si>
  <si>
    <t>16.3.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</si>
  <si>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</si>
  <si>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</si>
  <si>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</si>
  <si>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</si>
  <si>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</si>
  <si>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</si>
  <si>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</si>
  <si>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</si>
  <si>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</si>
  <si>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</si>
  <si>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</si>
  <si>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</si>
  <si>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</si>
  <si>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</si>
  <si>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</si>
  <si>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</si>
  <si>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</si>
  <si>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</si>
  <si>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</si>
  <si>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</si>
  <si>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</si>
  <si>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</si>
  <si>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</si>
  <si>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</si>
  <si>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</si>
  <si>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</si>
  <si>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</si>
  <si>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</si>
  <si>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</si>
  <si>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</si>
  <si>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</si>
  <si>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</si>
  <si>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</si>
  <si>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Tikroji vertė ataskaitinio laikotarpio pradžioje ***</t>
  </si>
  <si>
    <t>Neatlygintinai gauto turto iš kito subjekto sukauptos tikrosios vertės pokytis***</t>
  </si>
  <si>
    <t>21.</t>
  </si>
  <si>
    <t>Tikrosios vertės pasikeitimo per ataskaitinį laikotarpį suma (+/-)***</t>
  </si>
  <si>
    <t>22.</t>
  </si>
  <si>
    <t>Parduoto, perduoto ir nurašyto turto tikrosios vertės suma (22.1+22.2+22.3)***</t>
  </si>
  <si>
    <t>22.1.</t>
  </si>
  <si>
    <t>parduoto***</t>
  </si>
  <si>
    <t>22.2.</t>
  </si>
  <si>
    <t>perduoto***</t>
  </si>
  <si>
    <t>22.3.</t>
  </si>
  <si>
    <t>nurašyto***</t>
  </si>
  <si>
    <t>23.</t>
  </si>
  <si>
    <t>Pergrupavimai (+/-)***</t>
  </si>
  <si>
    <t>24.</t>
  </si>
  <si>
    <t>Tikroji vertė ataskaitinio laikotarpio pabaigoje (19+20+/-21-22+/-23)***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</si>
  <si>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</si>
  <si>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</si>
  <si>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</si>
  <si>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</si>
  <si>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</si>
  <si>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**- Kito subjekto sukaupta turto nusidėvėjimo arba nuvertėjimo suma iki perdavimo.</t>
  </si>
  <si>
    <t>***- Pažymėtose eilutėse parodomas skirtumas tarp ilgalaikio materialiojo turto tikrosios vertės ir įsigijimo savikainos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</si>
  <si>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</si>
  <si>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</si>
  <si>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</si>
  <si>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</si>
  <si>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</si>
  <si>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</si>
  <si>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</si>
  <si>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</si>
  <si>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</si>
  <si>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</si>
  <si>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</si>
  <si>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</si>
  <si>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</si>
  <si>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</si>
  <si>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</si>
  <si>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</si>
  <si>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</si>
  <si>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</si>
  <si>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</si>
  <si>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</si>
  <si>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</si>
  <si>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</si>
  <si>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</si>
  <si>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</si>
  <si>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</si>
  <si>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</si>
  <si>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</si>
  <si>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</si>
  <si>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</si>
  <si>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</si>
  <si>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</si>
  <si>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</si>
  <si>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</si>
  <si>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</si>
  <si>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</si>
  <si>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</si>
  <si>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</si>
  <si>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</si>
  <si>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</si>
  <si>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</si>
  <si>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</si>
  <si>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</si>
  <si>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</si>
  <si>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</si>
  <si>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</si>
  <si>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</si>
  <si>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</si>
  <si>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</si>
  <si>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</si>
  <si>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</si>
  <si>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</si>
  <si>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</si>
  <si>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</si>
  <si>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</si>
  <si>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</si>
  <si>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</si>
  <si>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</si>
  <si>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</si>
  <si>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</si>
  <si>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>17-ojo VSAFAS „Finansinis turtas ir finansiniai įsipareigojimai“</t>
  </si>
  <si>
    <t>7 priedas</t>
  </si>
  <si>
    <t>(Informacijos apie per vienus metus gautinas sumas, pateikimo žemesniojo ir aukštesniojo lygių finansinių ataskaitų aiškinamajame rašte forma)</t>
  </si>
  <si>
    <t>INFORMACIJA APIE PER VIENUS METUS GAUTINAS SUMAS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</si>
  <si>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</si>
  <si>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</si>
  <si>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</si>
  <si>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</si>
  <si>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</si>
  <si>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</si>
  <si>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</si>
  <si>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</si>
  <si>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</si>
  <si>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</si>
  <si>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</si>
  <si>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</si>
  <si>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</si>
  <si>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</si>
  <si>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</si>
  <si>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</si>
  <si>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</si>
  <si>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</si>
  <si>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</si>
  <si>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</si>
  <si>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</si>
  <si>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</si>
  <si>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</si>
  <si>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</si>
  <si>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</si>
  <si>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</si>
  <si>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t>Per vienus metus gautinų sumų nuvertėjimas ataskaitinio laikotarpio pabaigoje</t>
  </si>
  <si>
    <t>Per vienus metus gautinų sumų balansinė vertė (1-2)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</si>
  <si>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</si>
  <si>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</si>
  <si>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</si>
  <si>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</si>
  <si>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</si>
  <si>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</si>
  <si>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</si>
  <si>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</si>
  <si>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</si>
  <si>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</si>
  <si>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</si>
  <si>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</si>
  <si>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</si>
  <si>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</si>
  <si>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</si>
  <si>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</si>
  <si>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</si>
  <si>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</si>
  <si>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</si>
  <si>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</si>
  <si>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</si>
  <si>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</si>
  <si>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</si>
  <si>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</si>
  <si>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</si>
  <si>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</si>
  <si>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</si>
  <si>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</si>
  <si>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</si>
  <si>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</si>
  <si>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</si>
  <si>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</si>
  <si>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</si>
  <si>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</si>
  <si>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</si>
  <si>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</si>
  <si>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</si>
  <si>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</si>
  <si>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</si>
  <si>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</si>
  <si>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</si>
  <si>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</si>
  <si>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</si>
  <si>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</si>
  <si>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</si>
  <si>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</si>
  <si>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</si>
  <si>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</si>
  <si>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</si>
  <si>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</si>
  <si>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</si>
  <si>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</si>
  <si>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</si>
  <si>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</si>
  <si>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</si>
  <si>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</si>
  <si>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</si>
  <si>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</si>
  <si>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</si>
  <si>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</si>
  <si>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</si>
  <si>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</si>
  <si>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</si>
  <si>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</si>
  <si>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</si>
  <si>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</si>
  <si>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</si>
  <si>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</si>
  <si>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</si>
  <si>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</si>
  <si>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</si>
  <si>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</si>
  <si>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</si>
  <si>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</si>
  <si>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</si>
  <si>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</si>
  <si>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</si>
  <si>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</si>
  <si>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</si>
  <si>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</si>
  <si>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(Informacijos apie atidėjinių panaudojimo laiką pateikimo aukštesniojo ir žemesniojo lygių finansinių ataskaitų aiškinamajame rašte formos pavyzdys)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</si>
  <si>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</si>
  <si>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</si>
  <si>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</si>
  <si>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</si>
  <si>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</si>
  <si>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</si>
  <si>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</si>
  <si>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 xml:space="preserve">  Ilgalaikių atidėjinių einamųjų metų dalis</t>
  </si>
  <si>
    <t>Nuo vienų iki penkerių  metų</t>
  </si>
  <si>
    <t>Po penkerių  metų</t>
  </si>
  <si>
    <t>Atidėjinių suma, iš viso</t>
  </si>
  <si>
    <t>____________________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</si>
  <si>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</si>
  <si>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</si>
  <si>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</si>
  <si>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</si>
  <si>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</si>
  <si>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 xml:space="preserve">2. </t>
  </si>
  <si>
    <r>
      <t xml:space="preserve"> </t>
    </r>
    <r>
      <rPr>
        <b/>
        <sz val="11"/>
        <rFont val="Times New Roman"/>
        <family val="1"/>
      </rPr>
      <t>4.1.</t>
    </r>
  </si>
  <si>
    <t>Sukauptos finansavimo sąnaudos</t>
  </si>
  <si>
    <r>
      <t xml:space="preserve"> </t>
    </r>
    <r>
      <rPr>
        <b/>
        <sz val="11"/>
        <rFont val="Times New Roman"/>
        <family val="1"/>
      </rPr>
      <t>4.2.</t>
    </r>
  </si>
  <si>
    <t>Sukauptos atostoginių sąnaudos</t>
  </si>
  <si>
    <t>4.3.</t>
  </si>
  <si>
    <t>Kitos sukauptos sąnaudos</t>
  </si>
  <si>
    <t xml:space="preserve">4.4. </t>
  </si>
  <si>
    <t>Kitos sukauptos mokėtinos sumos</t>
  </si>
  <si>
    <t>5.1.</t>
  </si>
  <si>
    <t>Mokėtini veiklos mokesčiai</t>
  </si>
  <si>
    <t>5.2.</t>
  </si>
  <si>
    <t>Gauti išankstiniai apmokėjimai</t>
  </si>
  <si>
    <t xml:space="preserve">5.3. </t>
  </si>
  <si>
    <t>Kitos mokėtinos sumos</t>
  </si>
  <si>
    <t>Kai kurių trumpalaikių mokėtinų sumų balansinė vertė (1+2+3+4+5)</t>
  </si>
  <si>
    <t>______________________________</t>
  </si>
  <si>
    <t>10-ojo VSAFAS „Kitos pajamos“</t>
  </si>
  <si>
    <t xml:space="preserve">        1 priedas</t>
  </si>
  <si>
    <t>(Informacijos apie pagrindinės veiklos kitas pajamas pateikimo žemesniojo ir aukštesniojo lygių finansinių ataskaitų aiškinamajame rašte forma)</t>
  </si>
  <si>
    <t>PAGRINDINĖS VEIKLOS KITŲ PAJAMŲ PATEIKIMAS ŽEMESNIOJO IR AUKŠTESNIOJO LYGIŲ VIEŠOJO SEKTORIAUS SUBJEKTO FINANSINIŲ ATASKAITŲ AIŠKINAMAJAME RAŠTE*</t>
  </si>
  <si>
    <t>Apskaičiuotos pagrindinės veiklos kitos pajamos</t>
  </si>
  <si>
    <t>Pajamos iš rinkliavų</t>
  </si>
  <si>
    <t>Pajamos iš pagal Lietuvos Respublikos indėlių ir įsipareigojimų investuotojams draudimo įstatymą mokamų įmokų į fondus</t>
  </si>
  <si>
    <t>Suteiktų paslaugų pajamos**</t>
  </si>
  <si>
    <t>Pervestinos į biudžetą pagrindinės veiklos kitos pajamos</t>
  </si>
  <si>
    <t>* Reikšmingos sumos turi būti detalizuojamos viešojo sektoriaus subjekto finansinių ataskaitų aiškinamojo rašto tekste.</t>
  </si>
  <si>
    <t>** Nurodoma, kokios tai paslaugos, ir, jei suma reikšminga, ji detalizuojama  viešojo sektoriaus subjekto finansinių ataskaitų aiškinamojo rašto tekste.</t>
  </si>
  <si>
    <t>_______________________</t>
  </si>
  <si>
    <t xml:space="preserve">        2 priedas</t>
  </si>
  <si>
    <t>(Informacijos apie kitos veiklos pajamas ir sąnaudas pateikimo žemesniojo ir aukštesniojo lygių finansinių ataskaitų aiškinamajame rašte forma)</t>
  </si>
  <si>
    <t>KITOS VEIKLOS PAJAMŲ IR SĄNAUDŲ PATEIKIMAS ŽEMESNIOJO IR AUKŠTESNIOJO LYGIŲ VIEŠOJO SEKTORIAUS SUBJEKTO FINANSINIŲ ATASKAITŲ AIŠKINAMAJAME RAŠTE*</t>
  </si>
  <si>
    <t>1.1</t>
  </si>
  <si>
    <t xml:space="preserve">Pajamos iš atsargų pardavimo </t>
  </si>
  <si>
    <t>1.2</t>
  </si>
  <si>
    <t>Ilgalaikio materialiojo, nematerialiojo ir biologinio turto pardavimo pelnas</t>
  </si>
  <si>
    <t>1.3</t>
  </si>
  <si>
    <t>Pajamos iš administracinių baudų</t>
  </si>
  <si>
    <t>1.4</t>
  </si>
  <si>
    <t>Nuomos pajamos</t>
  </si>
  <si>
    <t>1.5</t>
  </si>
  <si>
    <t>Suteiktų paslaugų, išskyrus nuomą, pajamos**</t>
  </si>
  <si>
    <t>1.6</t>
  </si>
  <si>
    <t>Pervestinos į biudžetą kitos veiklos pajamos</t>
  </si>
  <si>
    <t>3.1</t>
  </si>
  <si>
    <t>Sunaudotų ir parduotų atsargų savikaina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</si>
  <si>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</si>
  <si>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</si>
  <si>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</si>
  <si>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</si>
  <si>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</si>
  <si>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</si>
  <si>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</si>
  <si>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</si>
  <si>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</si>
  <si>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Kitos veiklos rezultatas</t>
  </si>
  <si>
    <t>* Reikšmingos sumos turi būti detalizuotos viešojo sektoriaus subjekto finansinių ataskaitų 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</si>
  <si>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viešojo sektoriaus subjekto finansinių ataskaitų  aiškinamojo rašto tekste.</t>
    </r>
  </si>
  <si>
    <t>25-ojo VSAFAS „Segmentai“</t>
  </si>
  <si>
    <t>priedas</t>
  </si>
  <si>
    <t>(Informacijos pagal veiklos segmentus pateikimo aukštesniojo ir žemesniojo lygių finansinių ataskaitų aiškinamajame rašte formos pavyzdys)</t>
  </si>
  <si>
    <t xml:space="preserve">2016 M. INFORMACIJA PAGAL VEIKLOS SEGMENTUS 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</si>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</sst>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mmm/dd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name val="Arial"/>
      <family val="0"/>
    </font>
    <font>
      <strike/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3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vertical="center" wrapText="1"/>
    </xf>
    <xf numFmtId="2" fontId="6" fillId="3" borderId="4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2" fontId="5" fillId="3" borderId="3" xfId="0" applyNumberFormat="1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167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7" fontId="5" fillId="2" borderId="4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67" fontId="5" fillId="0" borderId="3" xfId="0" applyNumberFormat="1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2" fontId="6" fillId="3" borderId="15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2" fontId="5" fillId="4" borderId="4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167" fontId="5" fillId="3" borderId="3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/>
    </xf>
    <xf numFmtId="2" fontId="12" fillId="4" borderId="4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18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17" fillId="0" borderId="0" xfId="16" applyFont="1" applyBorder="1" applyAlignment="1">
      <alignment/>
    </xf>
    <xf numFmtId="0" fontId="10" fillId="2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top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2" fontId="1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top" wrapText="1"/>
    </xf>
    <xf numFmtId="2" fontId="6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/>
    </xf>
    <xf numFmtId="0" fontId="5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8" fillId="2" borderId="0" xfId="16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5" fillId="3" borderId="7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/>
    </xf>
    <xf numFmtId="167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67" fontId="5" fillId="2" borderId="3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2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67" fontId="5" fillId="3" borderId="4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5" fillId="2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top" wrapText="1"/>
    </xf>
    <xf numFmtId="2" fontId="5" fillId="3" borderId="4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6" fillId="3" borderId="10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wrapText="1"/>
    </xf>
    <xf numFmtId="2" fontId="5" fillId="2" borderId="4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5" fillId="2" borderId="8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 inden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5" fillId="2" borderId="0" xfId="0" applyFont="1" applyFill="1" applyAlignment="1">
      <alignment horizont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167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0" fillId="2" borderId="0" xfId="0" applyFill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left" wrapText="1"/>
    </xf>
    <xf numFmtId="2" fontId="7" fillId="5" borderId="4" xfId="0" applyNumberFormat="1" applyFont="1" applyFill="1" applyBorder="1" applyAlignment="1">
      <alignment horizontal="center" wrapText="1"/>
    </xf>
    <xf numFmtId="2" fontId="23" fillId="4" borderId="4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wrapText="1"/>
    </xf>
    <xf numFmtId="2" fontId="7" fillId="4" borderId="4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 indent="1"/>
    </xf>
    <xf numFmtId="2" fontId="7" fillId="0" borderId="4" xfId="0" applyNumberFormat="1" applyFont="1" applyBorder="1" applyAlignment="1">
      <alignment horizontal="center" wrapText="1"/>
    </xf>
    <xf numFmtId="2" fontId="23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23" fillId="4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 indent="1"/>
    </xf>
    <xf numFmtId="0" fontId="23" fillId="4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5" fillId="0" borderId="0" xfId="0" applyFont="1" applyAlignment="1">
      <alignment vertical="center"/>
    </xf>
    <xf numFmtId="0" fontId="5" fillId="5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2" fontId="15" fillId="4" borderId="23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2" fontId="14" fillId="0" borderId="23" xfId="0" applyNumberFormat="1" applyFont="1" applyBorder="1" applyAlignment="1">
      <alignment horizontal="center" vertical="center" wrapText="1"/>
    </xf>
    <xf numFmtId="16" fontId="14" fillId="0" borderId="19" xfId="0" applyNumberFormat="1" applyFont="1" applyBorder="1" applyAlignment="1" quotePrefix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left" vertical="top" wrapText="1"/>
    </xf>
    <xf numFmtId="0" fontId="15" fillId="4" borderId="26" xfId="0" applyFont="1" applyFill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wrapText="1"/>
    </xf>
    <xf numFmtId="2" fontId="6" fillId="4" borderId="23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vertical="center" wrapText="1"/>
    </xf>
    <xf numFmtId="16" fontId="5" fillId="0" borderId="3" xfId="0" applyNumberFormat="1" applyFont="1" applyBorder="1" applyAlignment="1" quotePrefix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2" fontId="14" fillId="4" borderId="4" xfId="0" applyNumberFormat="1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2" fontId="14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2" fontId="0" fillId="3" borderId="4" xfId="0" applyNumberForma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0" fontId="14" fillId="2" borderId="4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2" fontId="15" fillId="4" borderId="16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6" fillId="4" borderId="25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15" fillId="5" borderId="0" xfId="0" applyFont="1" applyFill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29" fillId="0" borderId="0" xfId="21" applyFont="1" applyAlignment="1">
      <alignment vertical="center"/>
    </xf>
    <xf numFmtId="0" fontId="29" fillId="0" borderId="0" xfId="21" applyFont="1">
      <alignment/>
    </xf>
    <xf numFmtId="0" fontId="29" fillId="0" borderId="0" xfId="21" applyFont="1" applyAlignment="1">
      <alignment vertical="center" wrapText="1"/>
    </xf>
    <xf numFmtId="0" fontId="30" fillId="0" borderId="0" xfId="21" applyFont="1" applyAlignment="1">
      <alignment vertical="center" wrapText="1"/>
    </xf>
    <xf numFmtId="0" fontId="29" fillId="6" borderId="0" xfId="21" applyFont="1" applyFill="1" applyAlignment="1">
      <alignment vertical="center"/>
    </xf>
    <xf numFmtId="0" fontId="29" fillId="6" borderId="0" xfId="21" applyFont="1" applyFill="1" applyAlignment="1">
      <alignment vertical="center" wrapText="1"/>
    </xf>
    <xf numFmtId="0" fontId="29" fillId="0" borderId="0" xfId="19" applyFont="1">
      <alignment/>
    </xf>
    <xf numFmtId="0" fontId="29" fillId="0" borderId="0" xfId="19" applyFont="1" applyAlignment="1">
      <alignment horizontal="left"/>
    </xf>
    <xf numFmtId="4" fontId="30" fillId="0" borderId="0" xfId="19" applyNumberFormat="1" applyFont="1" applyAlignment="1">
      <alignment horizontal="left"/>
    </xf>
    <xf numFmtId="0" fontId="0" fillId="0" borderId="0" xfId="21" applyFont="1" applyAlignment="1">
      <alignment horizontal="left" vertical="center"/>
    </xf>
    <xf numFmtId="0" fontId="5" fillId="0" borderId="0" xfId="21" applyFont="1" applyAlignment="1">
      <alignment horizontal="right" vertical="center"/>
    </xf>
    <xf numFmtId="0" fontId="29" fillId="0" borderId="0" xfId="19" applyFont="1" applyBorder="1" applyAlignment="1">
      <alignment horizontal="left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center" vertical="center"/>
    </xf>
    <xf numFmtId="0" fontId="29" fillId="6" borderId="0" xfId="21" applyFont="1" applyFill="1" applyBorder="1" applyAlignment="1">
      <alignment vertical="center"/>
    </xf>
    <xf numFmtId="0" fontId="29" fillId="6" borderId="0" xfId="21" applyFont="1" applyFill="1" applyBorder="1" applyAlignment="1">
      <alignment vertical="center" wrapText="1"/>
    </xf>
    <xf numFmtId="0" fontId="0" fillId="0" borderId="0" xfId="21" applyFont="1" applyBorder="1" applyAlignment="1">
      <alignment wrapText="1"/>
    </xf>
    <xf numFmtId="0" fontId="29" fillId="0" borderId="0" xfId="21" applyFont="1" applyBorder="1" applyAlignment="1">
      <alignment vertical="center"/>
    </xf>
    <xf numFmtId="0" fontId="30" fillId="0" borderId="0" xfId="21" applyFont="1" applyAlignment="1">
      <alignment vertical="center"/>
    </xf>
    <xf numFmtId="0" fontId="30" fillId="0" borderId="36" xfId="21" applyFont="1" applyBorder="1" applyAlignment="1">
      <alignment horizontal="center" vertical="center" wrapText="1"/>
    </xf>
    <xf numFmtId="0" fontId="30" fillId="0" borderId="26" xfId="21" applyFont="1" applyBorder="1" applyAlignment="1">
      <alignment horizontal="center" vertical="center" wrapText="1"/>
    </xf>
    <xf numFmtId="0" fontId="30" fillId="0" borderId="0" xfId="21" applyFont="1" applyBorder="1" applyAlignment="1">
      <alignment vertical="center"/>
    </xf>
    <xf numFmtId="0" fontId="30" fillId="0" borderId="3" xfId="21" applyFont="1" applyBorder="1" applyAlignment="1">
      <alignment horizontal="center" vertical="center" wrapText="1"/>
    </xf>
    <xf numFmtId="0" fontId="30" fillId="0" borderId="2" xfId="21" applyFont="1" applyBorder="1" applyAlignment="1">
      <alignment horizontal="center" vertical="center" wrapText="1"/>
    </xf>
    <xf numFmtId="0" fontId="30" fillId="0" borderId="4" xfId="21" applyFont="1" applyBorder="1" applyAlignment="1">
      <alignment horizontal="center" vertical="center" wrapText="1"/>
    </xf>
    <xf numFmtId="0" fontId="30" fillId="4" borderId="3" xfId="22" applyFont="1" applyFill="1" applyBorder="1" applyAlignment="1">
      <alignment horizontal="left" vertical="center" wrapText="1"/>
      <protection/>
    </xf>
    <xf numFmtId="0" fontId="30" fillId="4" borderId="2" xfId="22" applyFont="1" applyFill="1" applyBorder="1">
      <alignment/>
      <protection/>
    </xf>
    <xf numFmtId="0" fontId="5" fillId="4" borderId="3" xfId="20" applyFont="1" applyFill="1" applyBorder="1" applyAlignment="1">
      <alignment horizontal="center" vertical="center" wrapText="1"/>
    </xf>
    <xf numFmtId="0" fontId="5" fillId="4" borderId="4" xfId="20" applyFont="1" applyFill="1" applyBorder="1" applyAlignment="1">
      <alignment horizontal="center" vertical="center" wrapText="1"/>
    </xf>
    <xf numFmtId="49" fontId="29" fillId="0" borderId="3" xfId="21" applyNumberFormat="1" applyFont="1" applyBorder="1" applyAlignment="1">
      <alignment horizontal="left" vertical="center" wrapText="1"/>
    </xf>
    <xf numFmtId="0" fontId="29" fillId="0" borderId="4" xfId="21" applyFont="1" applyBorder="1" applyAlignment="1">
      <alignment horizontal="left" indent="1"/>
    </xf>
    <xf numFmtId="0" fontId="31" fillId="0" borderId="4" xfId="20" applyFont="1" applyBorder="1" applyAlignment="1">
      <alignment horizontal="center" vertical="center" wrapText="1"/>
    </xf>
    <xf numFmtId="0" fontId="30" fillId="0" borderId="3" xfId="22" applyFont="1" applyBorder="1" applyAlignment="1">
      <alignment horizontal="left" vertical="center" wrapText="1"/>
      <protection/>
    </xf>
    <xf numFmtId="0" fontId="30" fillId="0" borderId="2" xfId="22" applyFont="1" applyBorder="1">
      <alignment/>
      <protection/>
    </xf>
    <xf numFmtId="0" fontId="31" fillId="0" borderId="3" xfId="20" applyFont="1" applyBorder="1" applyAlignment="1">
      <alignment horizontal="center" vertical="center" wrapText="1"/>
    </xf>
    <xf numFmtId="49" fontId="29" fillId="0" borderId="3" xfId="21" applyNumberFormat="1" applyFont="1" applyBorder="1" applyAlignment="1" quotePrefix="1">
      <alignment horizontal="left" vertical="center" wrapText="1"/>
    </xf>
    <xf numFmtId="0" fontId="29" fillId="0" borderId="4" xfId="22" applyFont="1" applyBorder="1" applyAlignment="1">
      <alignment horizontal="left" indent="1"/>
      <protection/>
    </xf>
    <xf numFmtId="0" fontId="29" fillId="0" borderId="4" xfId="22" applyFont="1" applyBorder="1" applyAlignment="1">
      <alignment horizontal="left" vertical="center" indent="1"/>
      <protection/>
    </xf>
    <xf numFmtId="0" fontId="15" fillId="0" borderId="0" xfId="21" applyFont="1" applyBorder="1" applyAlignment="1">
      <alignment horizontal="center" vertical="center" wrapText="1"/>
    </xf>
    <xf numFmtId="0" fontId="13" fillId="0" borderId="0" xfId="21" applyFont="1" applyBorder="1" applyAlignment="1">
      <alignment horizontal="center" vertical="center" wrapText="1"/>
    </xf>
    <xf numFmtId="0" fontId="29" fillId="0" borderId="13" xfId="21" applyFont="1" applyBorder="1" applyAlignment="1">
      <alignment horizontal="left" wrapText="1"/>
    </xf>
    <xf numFmtId="0" fontId="29" fillId="0" borderId="0" xfId="21" applyFont="1" applyBorder="1" applyAlignment="1">
      <alignment horizontal="justify"/>
    </xf>
    <xf numFmtId="0" fontId="27" fillId="0" borderId="0" xfId="0" applyFont="1" applyAlignment="1">
      <alignment/>
    </xf>
    <xf numFmtId="0" fontId="27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0" borderId="5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4" borderId="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0" xfId="0" applyFont="1" applyFill="1" applyAlignment="1">
      <alignment/>
    </xf>
    <xf numFmtId="2" fontId="5" fillId="4" borderId="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 indent="1"/>
    </xf>
    <xf numFmtId="2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2" borderId="0" xfId="0" applyNumberFormat="1" applyFont="1" applyFill="1" applyAlignment="1">
      <alignment/>
    </xf>
    <xf numFmtId="0" fontId="5" fillId="0" borderId="6" xfId="0" applyFont="1" applyBorder="1" applyAlignment="1">
      <alignment wrapText="1"/>
    </xf>
    <xf numFmtId="49" fontId="5" fillId="2" borderId="3" xfId="0" applyNumberFormat="1" applyFont="1" applyFill="1" applyBorder="1" applyAlignment="1">
      <alignment/>
    </xf>
    <xf numFmtId="49" fontId="5" fillId="2" borderId="10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1" fillId="2" borderId="4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wrapText="1"/>
    </xf>
    <xf numFmtId="49" fontId="6" fillId="0" borderId="3" xfId="0" applyNumberFormat="1" applyFont="1" applyBorder="1" applyAlignment="1">
      <alignment horizontal="left" vertical="center"/>
    </xf>
    <xf numFmtId="167" fontId="5" fillId="4" borderId="5" xfId="0" applyNumberFormat="1" applyFont="1" applyFill="1" applyBorder="1" applyAlignment="1">
      <alignment/>
    </xf>
    <xf numFmtId="167" fontId="5" fillId="3" borderId="5" xfId="0" applyNumberFormat="1" applyFont="1" applyFill="1" applyBorder="1" applyAlignment="1">
      <alignment/>
    </xf>
    <xf numFmtId="167" fontId="5" fillId="3" borderId="2" xfId="0" applyNumberFormat="1" applyFont="1" applyFill="1" applyBorder="1" applyAlignment="1">
      <alignment/>
    </xf>
    <xf numFmtId="0" fontId="5" fillId="4" borderId="4" xfId="0" applyFont="1" applyFill="1" applyBorder="1" applyAlignment="1">
      <alignment wrapText="1"/>
    </xf>
    <xf numFmtId="49" fontId="5" fillId="0" borderId="5" xfId="0" applyNumberFormat="1" applyFont="1" applyBorder="1" applyAlignment="1">
      <alignment/>
    </xf>
    <xf numFmtId="49" fontId="5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Normal 10" xfId="19"/>
    <cellStyle name="Normal 16 7" xfId="20"/>
    <cellStyle name="Normal 3 3" xfId="21"/>
    <cellStyle name="Normal_VSAKIS-uzsakymas nr.14-3 priedas_Koreguoti konfiguravimo priedai ir parametra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J105" sqref="J105"/>
    </sheetView>
  </sheetViews>
  <sheetFormatPr defaultColWidth="9.140625" defaultRowHeight="12.75"/>
  <cols>
    <col min="1" max="1" width="6.00390625" style="1" customWidth="1"/>
    <col min="2" max="2" width="3.140625" style="2" customWidth="1"/>
    <col min="3" max="3" width="2.7109375" style="2" customWidth="1"/>
    <col min="4" max="4" width="53.57421875" style="2" customWidth="1"/>
    <col min="5" max="5" width="7.7109375" style="2" customWidth="1"/>
    <col min="6" max="7" width="13.00390625" style="1" customWidth="1"/>
    <col min="8" max="16384" width="9.140625" style="1" customWidth="1"/>
  </cols>
  <sheetData>
    <row r="1" ht="12.75">
      <c r="E1" s="3"/>
    </row>
    <row r="2" spans="5:7" ht="12.75" customHeight="1">
      <c r="E2" s="125" t="s">
        <v>0</v>
      </c>
      <c r="F2" s="125"/>
      <c r="G2" s="125"/>
    </row>
    <row r="3" spans="5:7" ht="12.75" customHeight="1">
      <c r="E3" s="126" t="s">
        <v>1</v>
      </c>
      <c r="F3" s="126"/>
      <c r="G3" s="126"/>
    </row>
    <row r="5" spans="1:7" ht="12.75" customHeight="1">
      <c r="A5" s="127" t="s">
        <v>2</v>
      </c>
      <c r="B5" s="127"/>
      <c r="C5" s="127"/>
      <c r="D5" s="127"/>
      <c r="E5" s="127"/>
      <c r="F5" s="127"/>
      <c r="G5" s="127"/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 customHeight="1">
      <c r="A7" s="128" t="s">
        <v>3</v>
      </c>
      <c r="B7" s="128"/>
      <c r="C7" s="128"/>
      <c r="D7" s="128"/>
      <c r="E7" s="128"/>
      <c r="F7" s="128"/>
      <c r="G7" s="128"/>
    </row>
    <row r="8" spans="1:7" ht="12.75" customHeight="1">
      <c r="A8" s="129" t="s">
        <v>4</v>
      </c>
      <c r="B8" s="129"/>
      <c r="C8" s="129"/>
      <c r="D8" s="129"/>
      <c r="E8" s="129"/>
      <c r="F8" s="129"/>
      <c r="G8" s="129"/>
    </row>
    <row r="9" spans="1:7" ht="12.75" customHeight="1">
      <c r="A9" s="129" t="s">
        <v>5</v>
      </c>
      <c r="B9" s="129"/>
      <c r="C9" s="129"/>
      <c r="D9" s="129"/>
      <c r="E9" s="129"/>
      <c r="F9" s="129"/>
      <c r="G9" s="129"/>
    </row>
    <row r="10" spans="1:7" ht="12.75" customHeight="1">
      <c r="A10" s="130" t="s">
        <v>6</v>
      </c>
      <c r="B10" s="130"/>
      <c r="C10" s="130"/>
      <c r="D10" s="130"/>
      <c r="E10" s="130"/>
      <c r="F10" s="130"/>
      <c r="G10" s="130"/>
    </row>
    <row r="11" spans="1:7" ht="12.75">
      <c r="A11" s="130"/>
      <c r="B11" s="130"/>
      <c r="C11" s="130"/>
      <c r="D11" s="130"/>
      <c r="E11" s="130"/>
      <c r="F11" s="130"/>
      <c r="G11" s="130"/>
    </row>
    <row r="12" spans="1:5" ht="12.75" customHeight="1">
      <c r="A12" s="131"/>
      <c r="B12" s="131"/>
      <c r="C12" s="131"/>
      <c r="D12" s="131"/>
      <c r="E12" s="131"/>
    </row>
    <row r="13" spans="1:7" ht="12.75" customHeight="1">
      <c r="A13" s="127" t="s">
        <v>7</v>
      </c>
      <c r="B13" s="127"/>
      <c r="C13" s="127"/>
      <c r="D13" s="127"/>
      <c r="E13" s="127"/>
      <c r="F13" s="127"/>
      <c r="G13" s="127"/>
    </row>
    <row r="14" spans="1:7" ht="12.75" customHeight="1">
      <c r="A14" s="127" t="s">
        <v>8</v>
      </c>
      <c r="B14" s="127"/>
      <c r="C14" s="127"/>
      <c r="D14" s="127"/>
      <c r="E14" s="127"/>
      <c r="F14" s="127"/>
      <c r="G14" s="127"/>
    </row>
    <row r="15" spans="1:7" ht="12.75">
      <c r="A15" s="4"/>
      <c r="B15" s="7"/>
      <c r="C15" s="7"/>
      <c r="D15" s="7"/>
      <c r="E15" s="7"/>
      <c r="F15" s="6"/>
      <c r="G15" s="6"/>
    </row>
    <row r="16" spans="1:7" ht="12.75" customHeight="1">
      <c r="A16" s="129" t="s">
        <v>9</v>
      </c>
      <c r="B16" s="129"/>
      <c r="C16" s="129"/>
      <c r="D16" s="129"/>
      <c r="E16" s="129"/>
      <c r="F16" s="129"/>
      <c r="G16" s="129"/>
    </row>
    <row r="17" spans="1:7" ht="12.75" customHeight="1">
      <c r="A17" s="129" t="s">
        <v>10</v>
      </c>
      <c r="B17" s="129"/>
      <c r="C17" s="129"/>
      <c r="D17" s="129"/>
      <c r="E17" s="129"/>
      <c r="F17" s="129"/>
      <c r="G17" s="129"/>
    </row>
    <row r="18" spans="1:7" ht="12.75" customHeight="1">
      <c r="A18" s="4"/>
      <c r="B18" s="5"/>
      <c r="C18" s="5"/>
      <c r="D18" s="132" t="s">
        <v>11</v>
      </c>
      <c r="E18" s="132"/>
      <c r="F18" s="132"/>
      <c r="G18" s="132"/>
    </row>
    <row r="19" spans="1:7" ht="67.5" customHeight="1">
      <c r="A19" s="8" t="s">
        <v>12</v>
      </c>
      <c r="B19" s="134" t="s">
        <v>13</v>
      </c>
      <c r="C19" s="133"/>
      <c r="D19" s="135"/>
      <c r="E19" s="9" t="s">
        <v>14</v>
      </c>
      <c r="F19" s="10" t="s">
        <v>15</v>
      </c>
      <c r="G19" s="11" t="s">
        <v>16</v>
      </c>
    </row>
    <row r="20" spans="1:7" s="2" customFormat="1" ht="12.75" customHeight="1">
      <c r="A20" s="12" t="s">
        <v>17</v>
      </c>
      <c r="B20" s="13" t="s">
        <v>18</v>
      </c>
      <c r="C20" s="14"/>
      <c r="D20" s="15"/>
      <c r="E20" s="16"/>
      <c r="F20" s="17">
        <f>F21+F27+F38+F39</f>
        <v>235083.9</v>
      </c>
      <c r="G20" s="18">
        <f>G21+G27+G38+G39</f>
        <v>243111.74</v>
      </c>
    </row>
    <row r="21" spans="1:7" s="2" customFormat="1" ht="12.75" customHeight="1">
      <c r="A21" s="19" t="s">
        <v>19</v>
      </c>
      <c r="B21" s="20" t="s">
        <v>20</v>
      </c>
      <c r="C21" s="22"/>
      <c r="D21" s="24"/>
      <c r="E21" s="16"/>
      <c r="F21" s="25">
        <f>F22+F23+F24+F25+F26</f>
        <v>0</v>
      </c>
      <c r="G21" s="26">
        <f>G22+G23+G24+G25+G26</f>
        <v>0</v>
      </c>
    </row>
    <row r="22" spans="1:7" s="2" customFormat="1" ht="12.75" customHeight="1">
      <c r="A22" s="27" t="s">
        <v>21</v>
      </c>
      <c r="B22" s="28"/>
      <c r="C22" s="29" t="s">
        <v>22</v>
      </c>
      <c r="D22" s="30"/>
      <c r="E22" s="31"/>
      <c r="F22" s="32"/>
      <c r="G22" s="33"/>
    </row>
    <row r="23" spans="1:7" s="2" customFormat="1" ht="12.75" customHeight="1">
      <c r="A23" s="27" t="s">
        <v>23</v>
      </c>
      <c r="B23" s="34"/>
      <c r="C23" s="35" t="s">
        <v>24</v>
      </c>
      <c r="D23" s="36"/>
      <c r="E23" s="37"/>
      <c r="F23" s="33"/>
      <c r="G23" s="33"/>
    </row>
    <row r="24" spans="1:7" s="2" customFormat="1" ht="12.75" customHeight="1">
      <c r="A24" s="27" t="s">
        <v>25</v>
      </c>
      <c r="B24" s="34"/>
      <c r="C24" s="35" t="s">
        <v>26</v>
      </c>
      <c r="D24" s="36"/>
      <c r="E24" s="37"/>
      <c r="F24" s="33"/>
      <c r="G24" s="33"/>
    </row>
    <row r="25" spans="1:7" s="2" customFormat="1" ht="12.75" customHeight="1">
      <c r="A25" s="27" t="s">
        <v>27</v>
      </c>
      <c r="B25" s="34"/>
      <c r="C25" s="35" t="s">
        <v>28</v>
      </c>
      <c r="D25" s="36"/>
      <c r="E25" s="38"/>
      <c r="F25" s="33"/>
      <c r="G25" s="33"/>
    </row>
    <row r="26" spans="1:7" s="2" customFormat="1" ht="12.75" customHeight="1">
      <c r="A26" s="39" t="s">
        <v>29</v>
      </c>
      <c r="B26" s="34"/>
      <c r="C26" s="41" t="s">
        <v>30</v>
      </c>
      <c r="D26" s="29"/>
      <c r="E26" s="42"/>
      <c r="F26" s="33"/>
      <c r="G26" s="33"/>
    </row>
    <row r="27" spans="1:7" s="2" customFormat="1" ht="12.75" customHeight="1">
      <c r="A27" s="19" t="s">
        <v>31</v>
      </c>
      <c r="B27" s="20" t="s">
        <v>32</v>
      </c>
      <c r="C27" s="21"/>
      <c r="D27" s="23"/>
      <c r="E27" s="43" t="s">
        <v>33</v>
      </c>
      <c r="F27" s="26">
        <f>F28+F29+F30+F31+F32+F33+F34+F35+F36+F37</f>
        <v>235083.9</v>
      </c>
      <c r="G27" s="26">
        <f>G28+G29+G30+G31+G32+G33+G34+G35+G36+G37</f>
        <v>243111.74</v>
      </c>
    </row>
    <row r="28" spans="1:7" s="2" customFormat="1" ht="12.75" customHeight="1">
      <c r="A28" s="27" t="s">
        <v>34</v>
      </c>
      <c r="B28" s="28"/>
      <c r="C28" s="29" t="s">
        <v>35</v>
      </c>
      <c r="D28" s="44"/>
      <c r="E28" s="37"/>
      <c r="F28" s="33"/>
      <c r="G28" s="33"/>
    </row>
    <row r="29" spans="1:7" s="2" customFormat="1" ht="12.75" customHeight="1">
      <c r="A29" s="27" t="s">
        <v>36</v>
      </c>
      <c r="B29" s="34"/>
      <c r="C29" s="35" t="s">
        <v>37</v>
      </c>
      <c r="D29" s="36"/>
      <c r="E29" s="37"/>
      <c r="F29" s="33">
        <v>207833.92</v>
      </c>
      <c r="G29" s="33">
        <v>212443.96</v>
      </c>
    </row>
    <row r="30" spans="1:7" s="2" customFormat="1" ht="12.75" customHeight="1">
      <c r="A30" s="27" t="s">
        <v>38</v>
      </c>
      <c r="B30" s="34"/>
      <c r="C30" s="35" t="s">
        <v>39</v>
      </c>
      <c r="D30" s="36"/>
      <c r="E30" s="37"/>
      <c r="F30" s="33">
        <v>15677.84</v>
      </c>
      <c r="G30" s="33">
        <v>16811.12</v>
      </c>
    </row>
    <row r="31" spans="1:7" s="2" customFormat="1" ht="12.75" customHeight="1">
      <c r="A31" s="27" t="s">
        <v>40</v>
      </c>
      <c r="B31" s="34"/>
      <c r="C31" s="35" t="s">
        <v>41</v>
      </c>
      <c r="D31" s="36"/>
      <c r="E31" s="37"/>
      <c r="F31" s="33"/>
      <c r="G31" s="33"/>
    </row>
    <row r="32" spans="1:7" s="2" customFormat="1" ht="12.75" customHeight="1">
      <c r="A32" s="27" t="s">
        <v>42</v>
      </c>
      <c r="B32" s="34"/>
      <c r="C32" s="35" t="s">
        <v>43</v>
      </c>
      <c r="D32" s="36"/>
      <c r="E32" s="37"/>
      <c r="F32" s="33">
        <v>9266.87</v>
      </c>
      <c r="G32" s="33">
        <v>11661.18</v>
      </c>
    </row>
    <row r="33" spans="1:7" s="2" customFormat="1" ht="12.75" customHeight="1">
      <c r="A33" s="27" t="s">
        <v>44</v>
      </c>
      <c r="B33" s="34"/>
      <c r="C33" s="35" t="s">
        <v>45</v>
      </c>
      <c r="D33" s="36"/>
      <c r="E33" s="37"/>
      <c r="F33" s="33"/>
      <c r="G33" s="33"/>
    </row>
    <row r="34" spans="1:7" s="2" customFormat="1" ht="12.75" customHeight="1">
      <c r="A34" s="27" t="s">
        <v>46</v>
      </c>
      <c r="B34" s="34"/>
      <c r="C34" s="35" t="s">
        <v>47</v>
      </c>
      <c r="D34" s="36"/>
      <c r="E34" s="37"/>
      <c r="F34" s="33"/>
      <c r="G34" s="33"/>
    </row>
    <row r="35" spans="1:7" s="2" customFormat="1" ht="12.75" customHeight="1">
      <c r="A35" s="27" t="s">
        <v>48</v>
      </c>
      <c r="B35" s="34"/>
      <c r="C35" s="35" t="s">
        <v>49</v>
      </c>
      <c r="D35" s="36"/>
      <c r="E35" s="37"/>
      <c r="F35" s="33">
        <v>2305.27</v>
      </c>
      <c r="G35" s="33">
        <v>2195.48</v>
      </c>
    </row>
    <row r="36" spans="1:7" s="2" customFormat="1" ht="12.75" customHeight="1">
      <c r="A36" s="27" t="s">
        <v>50</v>
      </c>
      <c r="B36" s="45"/>
      <c r="C36" s="46" t="s">
        <v>51</v>
      </c>
      <c r="D36" s="47"/>
      <c r="E36" s="37"/>
      <c r="F36" s="33"/>
      <c r="G36" s="33"/>
    </row>
    <row r="37" spans="1:7" s="2" customFormat="1" ht="12.75" customHeight="1">
      <c r="A37" s="27" t="s">
        <v>52</v>
      </c>
      <c r="B37" s="34"/>
      <c r="C37" s="35" t="s">
        <v>53</v>
      </c>
      <c r="D37" s="36"/>
      <c r="E37" s="38"/>
      <c r="F37" s="33"/>
      <c r="G37" s="33"/>
    </row>
    <row r="38" spans="1:7" s="2" customFormat="1" ht="12.75" customHeight="1">
      <c r="A38" s="48" t="s">
        <v>54</v>
      </c>
      <c r="B38" s="35" t="s">
        <v>55</v>
      </c>
      <c r="C38" s="35"/>
      <c r="D38" s="42"/>
      <c r="E38" s="42"/>
      <c r="F38" s="33"/>
      <c r="G38" s="33"/>
    </row>
    <row r="39" spans="1:7" s="2" customFormat="1" ht="12.75" customHeight="1">
      <c r="A39" s="48" t="s">
        <v>56</v>
      </c>
      <c r="B39" s="49" t="s">
        <v>57</v>
      </c>
      <c r="C39" s="50"/>
      <c r="D39" s="42"/>
      <c r="E39" s="51"/>
      <c r="F39" s="33"/>
      <c r="G39" s="33"/>
    </row>
    <row r="40" spans="1:7" s="2" customFormat="1" ht="12.75" customHeight="1">
      <c r="A40" s="10" t="s">
        <v>58</v>
      </c>
      <c r="B40" s="52" t="s">
        <v>59</v>
      </c>
      <c r="C40" s="53"/>
      <c r="D40" s="54"/>
      <c r="E40" s="37"/>
      <c r="F40" s="55"/>
      <c r="G40" s="55"/>
    </row>
    <row r="41" spans="1:7" s="2" customFormat="1" ht="12.75" customHeight="1">
      <c r="A41" s="56" t="s">
        <v>60</v>
      </c>
      <c r="B41" s="57" t="s">
        <v>61</v>
      </c>
      <c r="C41" s="58"/>
      <c r="D41" s="59"/>
      <c r="E41" s="43"/>
      <c r="F41" s="18">
        <f>F42+F48++F49+F56+F57</f>
        <v>40462.8</v>
      </c>
      <c r="G41" s="18">
        <f>G42+G48++G49+G56+G57</f>
        <v>36802.15000000001</v>
      </c>
    </row>
    <row r="42" spans="1:7" s="2" customFormat="1" ht="12.75" customHeight="1">
      <c r="A42" s="60" t="s">
        <v>19</v>
      </c>
      <c r="B42" s="61" t="s">
        <v>62</v>
      </c>
      <c r="C42" s="62"/>
      <c r="D42" s="63"/>
      <c r="E42" s="43" t="s">
        <v>63</v>
      </c>
      <c r="F42" s="26">
        <f>F43+F44+F45+F46+F47</f>
        <v>1046.48</v>
      </c>
      <c r="G42" s="26">
        <f>G43+G44+G45+G46+G47</f>
        <v>1065.47</v>
      </c>
    </row>
    <row r="43" spans="1:7" s="2" customFormat="1" ht="12.75" customHeight="1">
      <c r="A43" s="64" t="s">
        <v>21</v>
      </c>
      <c r="B43" s="65"/>
      <c r="C43" s="66" t="s">
        <v>64</v>
      </c>
      <c r="D43" s="67"/>
      <c r="E43" s="37"/>
      <c r="F43" s="33"/>
      <c r="G43" s="33"/>
    </row>
    <row r="44" spans="1:7" s="2" customFormat="1" ht="12.75" customHeight="1">
      <c r="A44" s="64" t="s">
        <v>23</v>
      </c>
      <c r="B44" s="45"/>
      <c r="C44" s="46" t="s">
        <v>65</v>
      </c>
      <c r="D44" s="47"/>
      <c r="E44" s="37"/>
      <c r="F44" s="33">
        <v>1046.48</v>
      </c>
      <c r="G44" s="33">
        <v>1065.47</v>
      </c>
    </row>
    <row r="45" spans="1:7" s="2" customFormat="1" ht="12.75">
      <c r="A45" s="64" t="s">
        <v>25</v>
      </c>
      <c r="B45" s="45"/>
      <c r="C45" s="46" t="s">
        <v>66</v>
      </c>
      <c r="D45" s="47"/>
      <c r="E45" s="37"/>
      <c r="F45" s="33"/>
      <c r="G45" s="33"/>
    </row>
    <row r="46" spans="1:7" s="2" customFormat="1" ht="12.75">
      <c r="A46" s="64" t="s">
        <v>27</v>
      </c>
      <c r="B46" s="45"/>
      <c r="C46" s="46" t="s">
        <v>67</v>
      </c>
      <c r="D46" s="47"/>
      <c r="E46" s="37"/>
      <c r="F46" s="33"/>
      <c r="G46" s="33"/>
    </row>
    <row r="47" spans="1:7" s="2" customFormat="1" ht="12.75" customHeight="1">
      <c r="A47" s="64" t="s">
        <v>29</v>
      </c>
      <c r="B47" s="68"/>
      <c r="C47" s="136" t="s">
        <v>68</v>
      </c>
      <c r="D47" s="137"/>
      <c r="E47" s="51"/>
      <c r="F47" s="33"/>
      <c r="G47" s="33"/>
    </row>
    <row r="48" spans="1:7" s="2" customFormat="1" ht="12.75" customHeight="1">
      <c r="A48" s="70" t="s">
        <v>31</v>
      </c>
      <c r="B48" s="46" t="s">
        <v>69</v>
      </c>
      <c r="C48" s="71"/>
      <c r="D48" s="72"/>
      <c r="E48" s="38"/>
      <c r="F48" s="33"/>
      <c r="G48" s="33"/>
    </row>
    <row r="49" spans="1:7" s="2" customFormat="1" ht="12.75" customHeight="1">
      <c r="A49" s="60" t="s">
        <v>54</v>
      </c>
      <c r="B49" s="61" t="s">
        <v>70</v>
      </c>
      <c r="C49" s="62"/>
      <c r="D49" s="63"/>
      <c r="E49" s="43" t="s">
        <v>71</v>
      </c>
      <c r="F49" s="26">
        <f>F50+F51+F52+F53+F54+F55</f>
        <v>38855.35</v>
      </c>
      <c r="G49" s="26">
        <f>G50+G51+G52+G53+G54+G55</f>
        <v>33676.840000000004</v>
      </c>
    </row>
    <row r="50" spans="1:7" s="2" customFormat="1" ht="12.75" customHeight="1">
      <c r="A50" s="64" t="s">
        <v>72</v>
      </c>
      <c r="B50" s="73"/>
      <c r="C50" s="74" t="s">
        <v>73</v>
      </c>
      <c r="D50" s="74"/>
      <c r="E50" s="38"/>
      <c r="F50" s="33"/>
      <c r="G50" s="33"/>
    </row>
    <row r="51" spans="1:7" s="2" customFormat="1" ht="12.75" customHeight="1">
      <c r="A51" s="75" t="s">
        <v>74</v>
      </c>
      <c r="B51" s="65"/>
      <c r="C51" s="66" t="s">
        <v>75</v>
      </c>
      <c r="D51" s="76"/>
      <c r="E51" s="77"/>
      <c r="F51" s="78"/>
      <c r="G51" s="78"/>
    </row>
    <row r="52" spans="1:7" s="2" customFormat="1" ht="12.75" customHeight="1">
      <c r="A52" s="64" t="s">
        <v>76</v>
      </c>
      <c r="B52" s="45"/>
      <c r="C52" s="46" t="s">
        <v>77</v>
      </c>
      <c r="D52" s="47"/>
      <c r="E52" s="38"/>
      <c r="F52" s="33"/>
      <c r="G52" s="33"/>
    </row>
    <row r="53" spans="1:7" s="2" customFormat="1" ht="12.75" customHeight="1">
      <c r="A53" s="64" t="s">
        <v>78</v>
      </c>
      <c r="B53" s="45"/>
      <c r="C53" s="136" t="s">
        <v>79</v>
      </c>
      <c r="D53" s="137"/>
      <c r="E53" s="42" t="s">
        <v>71</v>
      </c>
      <c r="F53" s="33">
        <v>6291.61</v>
      </c>
      <c r="G53" s="33">
        <v>6511.62</v>
      </c>
    </row>
    <row r="54" spans="1:7" s="2" customFormat="1" ht="12.75" customHeight="1">
      <c r="A54" s="64" t="s">
        <v>80</v>
      </c>
      <c r="B54" s="45"/>
      <c r="C54" s="46" t="s">
        <v>81</v>
      </c>
      <c r="D54" s="47"/>
      <c r="E54" s="38"/>
      <c r="F54" s="33">
        <v>32563.74</v>
      </c>
      <c r="G54" s="33">
        <v>27165.22</v>
      </c>
    </row>
    <row r="55" spans="1:7" s="2" customFormat="1" ht="12.75" customHeight="1">
      <c r="A55" s="64" t="s">
        <v>82</v>
      </c>
      <c r="B55" s="45"/>
      <c r="C55" s="46" t="s">
        <v>83</v>
      </c>
      <c r="D55" s="47"/>
      <c r="E55" s="38"/>
      <c r="F55" s="33"/>
      <c r="G55" s="33"/>
    </row>
    <row r="56" spans="1:7" s="2" customFormat="1" ht="12.75" customHeight="1">
      <c r="A56" s="70" t="s">
        <v>56</v>
      </c>
      <c r="B56" s="46" t="s">
        <v>84</v>
      </c>
      <c r="C56" s="46"/>
      <c r="D56" s="79"/>
      <c r="E56" s="42"/>
      <c r="F56" s="33"/>
      <c r="G56" s="33"/>
    </row>
    <row r="57" spans="1:7" s="2" customFormat="1" ht="12.75" customHeight="1">
      <c r="A57" s="70" t="s">
        <v>85</v>
      </c>
      <c r="B57" s="46" t="s">
        <v>86</v>
      </c>
      <c r="C57" s="46"/>
      <c r="D57" s="79"/>
      <c r="E57" s="42" t="s">
        <v>87</v>
      </c>
      <c r="F57" s="33">
        <v>560.97</v>
      </c>
      <c r="G57" s="33">
        <v>2059.84</v>
      </c>
    </row>
    <row r="58" spans="1:7" s="2" customFormat="1" ht="12.75" customHeight="1">
      <c r="A58" s="80"/>
      <c r="B58" s="81" t="s">
        <v>88</v>
      </c>
      <c r="C58" s="82"/>
      <c r="D58" s="83"/>
      <c r="E58" s="84"/>
      <c r="F58" s="85">
        <f>F20+F40+F41</f>
        <v>275546.7</v>
      </c>
      <c r="G58" s="85">
        <f>G20+G40+G41</f>
        <v>279913.89</v>
      </c>
    </row>
    <row r="59" spans="1:7" s="2" customFormat="1" ht="12.75" customHeight="1">
      <c r="A59" s="12" t="s">
        <v>89</v>
      </c>
      <c r="B59" s="13" t="s">
        <v>90</v>
      </c>
      <c r="C59" s="13"/>
      <c r="D59" s="86"/>
      <c r="E59" s="87" t="s">
        <v>91</v>
      </c>
      <c r="F59" s="18">
        <f>F60+F61+F62+F63</f>
        <v>235450.91</v>
      </c>
      <c r="G59" s="18">
        <f>G60+G61+G62+G63</f>
        <v>244872.93000000002</v>
      </c>
    </row>
    <row r="60" spans="1:7" s="2" customFormat="1" ht="12.75" customHeight="1">
      <c r="A60" s="48" t="s">
        <v>19</v>
      </c>
      <c r="B60" s="35" t="s">
        <v>92</v>
      </c>
      <c r="C60" s="35"/>
      <c r="D60" s="42"/>
      <c r="E60" s="42"/>
      <c r="F60" s="33"/>
      <c r="G60" s="33"/>
    </row>
    <row r="61" spans="1:7" s="2" customFormat="1" ht="12.75" customHeight="1">
      <c r="A61" s="48" t="s">
        <v>31</v>
      </c>
      <c r="B61" s="88" t="s">
        <v>93</v>
      </c>
      <c r="C61" s="40"/>
      <c r="D61" s="89"/>
      <c r="E61" s="38"/>
      <c r="F61" s="33">
        <v>224561.73</v>
      </c>
      <c r="G61" s="33">
        <v>230791.17</v>
      </c>
    </row>
    <row r="62" spans="1:7" s="2" customFormat="1" ht="12.75" customHeight="1">
      <c r="A62" s="48" t="s">
        <v>54</v>
      </c>
      <c r="B62" s="139" t="s">
        <v>94</v>
      </c>
      <c r="C62" s="138"/>
      <c r="D62" s="140"/>
      <c r="E62" s="42"/>
      <c r="F62" s="33"/>
      <c r="G62" s="33"/>
    </row>
    <row r="63" spans="1:7" s="2" customFormat="1" ht="12.75" customHeight="1">
      <c r="A63" s="48" t="s">
        <v>95</v>
      </c>
      <c r="B63" s="35" t="s">
        <v>96</v>
      </c>
      <c r="C63" s="91"/>
      <c r="D63" s="92"/>
      <c r="E63" s="38"/>
      <c r="F63" s="33">
        <v>10889.18</v>
      </c>
      <c r="G63" s="33">
        <v>14081.76</v>
      </c>
    </row>
    <row r="64" spans="1:7" s="2" customFormat="1" ht="12.75" customHeight="1">
      <c r="A64" s="12" t="s">
        <v>97</v>
      </c>
      <c r="B64" s="13" t="s">
        <v>98</v>
      </c>
      <c r="C64" s="14"/>
      <c r="D64" s="15"/>
      <c r="E64" s="43"/>
      <c r="F64" s="18">
        <f>F65+F69</f>
        <v>33133.990000000005</v>
      </c>
      <c r="G64" s="18">
        <f>G65+G69</f>
        <v>28529.34</v>
      </c>
    </row>
    <row r="65" spans="1:7" s="2" customFormat="1" ht="12.75" customHeight="1">
      <c r="A65" s="19" t="s">
        <v>19</v>
      </c>
      <c r="B65" s="20" t="s">
        <v>99</v>
      </c>
      <c r="C65" s="21"/>
      <c r="D65" s="23"/>
      <c r="E65" s="43"/>
      <c r="F65" s="26">
        <f>F66+F67+F68</f>
        <v>0</v>
      </c>
      <c r="G65" s="26">
        <f>G66+G67+G68</f>
        <v>0</v>
      </c>
    </row>
    <row r="66" spans="1:7" s="2" customFormat="1" ht="12.75">
      <c r="A66" s="27" t="s">
        <v>21</v>
      </c>
      <c r="B66" s="93"/>
      <c r="C66" s="29" t="s">
        <v>100</v>
      </c>
      <c r="D66" s="94"/>
      <c r="E66" s="38"/>
      <c r="F66" s="33"/>
      <c r="G66" s="33"/>
    </row>
    <row r="67" spans="1:7" s="2" customFormat="1" ht="12.75" customHeight="1">
      <c r="A67" s="27" t="s">
        <v>23</v>
      </c>
      <c r="B67" s="34"/>
      <c r="C67" s="35" t="s">
        <v>101</v>
      </c>
      <c r="D67" s="36"/>
      <c r="E67" s="38"/>
      <c r="F67" s="33"/>
      <c r="G67" s="33"/>
    </row>
    <row r="68" spans="1:7" s="2" customFormat="1" ht="12.75" customHeight="1">
      <c r="A68" s="27" t="s">
        <v>102</v>
      </c>
      <c r="B68" s="34"/>
      <c r="C68" s="35" t="s">
        <v>103</v>
      </c>
      <c r="D68" s="36"/>
      <c r="E68" s="37"/>
      <c r="F68" s="33"/>
      <c r="G68" s="33"/>
    </row>
    <row r="69" spans="1:7" s="2" customFormat="1" ht="12.75" customHeight="1">
      <c r="A69" s="60" t="s">
        <v>31</v>
      </c>
      <c r="B69" s="61" t="s">
        <v>104</v>
      </c>
      <c r="C69" s="62"/>
      <c r="D69" s="63"/>
      <c r="E69" s="95"/>
      <c r="F69" s="96">
        <f>F70+F71+F72+F73+F74+F75+F78+F79+F80+F81+F82+F83</f>
        <v>33133.990000000005</v>
      </c>
      <c r="G69" s="96">
        <f>G70+G71+G72+G73+G74+G75+G78+G79+G80+G81+G82+G83</f>
        <v>28529.34</v>
      </c>
    </row>
    <row r="70" spans="1:7" s="2" customFormat="1" ht="12.75" customHeight="1">
      <c r="A70" s="27" t="s">
        <v>34</v>
      </c>
      <c r="B70" s="28"/>
      <c r="C70" s="29" t="s">
        <v>105</v>
      </c>
      <c r="D70" s="30"/>
      <c r="E70" s="42"/>
      <c r="F70" s="33"/>
      <c r="G70" s="33"/>
    </row>
    <row r="71" spans="1:7" s="2" customFormat="1" ht="12.75" customHeight="1">
      <c r="A71" s="27" t="s">
        <v>36</v>
      </c>
      <c r="B71" s="97"/>
      <c r="C71" s="35" t="s">
        <v>106</v>
      </c>
      <c r="D71" s="98"/>
      <c r="E71" s="38"/>
      <c r="F71" s="33"/>
      <c r="G71" s="33"/>
    </row>
    <row r="72" spans="1:7" s="2" customFormat="1" ht="12.75">
      <c r="A72" s="27" t="s">
        <v>38</v>
      </c>
      <c r="B72" s="97"/>
      <c r="C72" s="35" t="s">
        <v>107</v>
      </c>
      <c r="D72" s="98"/>
      <c r="E72" s="38"/>
      <c r="F72" s="33"/>
      <c r="G72" s="33"/>
    </row>
    <row r="73" spans="1:7" s="2" customFormat="1" ht="12.75">
      <c r="A73" s="99" t="s">
        <v>40</v>
      </c>
      <c r="B73" s="100"/>
      <c r="C73" s="101" t="s">
        <v>108</v>
      </c>
      <c r="D73" s="69"/>
      <c r="E73" s="38"/>
      <c r="F73" s="33"/>
      <c r="G73" s="33"/>
    </row>
    <row r="74" spans="1:7" s="2" customFormat="1" ht="12.75">
      <c r="A74" s="102" t="s">
        <v>42</v>
      </c>
      <c r="B74" s="41"/>
      <c r="C74" s="41" t="s">
        <v>109</v>
      </c>
      <c r="D74" s="29"/>
      <c r="E74" s="42"/>
      <c r="F74" s="33"/>
      <c r="G74" s="33"/>
    </row>
    <row r="75" spans="1:7" s="2" customFormat="1" ht="12.75" customHeight="1">
      <c r="A75" s="103" t="s">
        <v>44</v>
      </c>
      <c r="B75" s="104"/>
      <c r="C75" s="61" t="s">
        <v>110</v>
      </c>
      <c r="D75" s="105"/>
      <c r="E75" s="43"/>
      <c r="F75" s="26">
        <f>F76+F77</f>
        <v>0</v>
      </c>
      <c r="G75" s="26">
        <f>G76+G77</f>
        <v>0</v>
      </c>
    </row>
    <row r="76" spans="1:7" s="2" customFormat="1" ht="12.75" customHeight="1">
      <c r="A76" s="64" t="s">
        <v>111</v>
      </c>
      <c r="B76" s="65"/>
      <c r="C76" s="76"/>
      <c r="D76" s="67" t="s">
        <v>112</v>
      </c>
      <c r="E76" s="38"/>
      <c r="F76" s="33"/>
      <c r="G76" s="33"/>
    </row>
    <row r="77" spans="1:7" s="2" customFormat="1" ht="12.75" customHeight="1">
      <c r="A77" s="64" t="s">
        <v>113</v>
      </c>
      <c r="B77" s="45"/>
      <c r="C77" s="71"/>
      <c r="D77" s="47" t="s">
        <v>114</v>
      </c>
      <c r="E77" s="37"/>
      <c r="F77" s="33"/>
      <c r="G77" s="33"/>
    </row>
    <row r="78" spans="1:7" s="2" customFormat="1" ht="12.75" customHeight="1">
      <c r="A78" s="64" t="s">
        <v>46</v>
      </c>
      <c r="B78" s="45"/>
      <c r="C78" s="46" t="s">
        <v>115</v>
      </c>
      <c r="D78" s="47"/>
      <c r="E78" s="37"/>
      <c r="F78" s="33"/>
      <c r="G78" s="33"/>
    </row>
    <row r="79" spans="1:7" s="2" customFormat="1" ht="12.75" customHeight="1">
      <c r="A79" s="64" t="s">
        <v>48</v>
      </c>
      <c r="B79" s="106"/>
      <c r="C79" s="46" t="s">
        <v>116</v>
      </c>
      <c r="D79" s="107"/>
      <c r="E79" s="38"/>
      <c r="F79" s="33"/>
      <c r="G79" s="33"/>
    </row>
    <row r="80" spans="1:7" s="2" customFormat="1" ht="12.75" customHeight="1">
      <c r="A80" s="64" t="s">
        <v>50</v>
      </c>
      <c r="B80" s="34"/>
      <c r="C80" s="35" t="s">
        <v>117</v>
      </c>
      <c r="D80" s="36"/>
      <c r="E80" s="38" t="s">
        <v>118</v>
      </c>
      <c r="F80" s="33">
        <v>570.25</v>
      </c>
      <c r="G80" s="33">
        <v>1378.28</v>
      </c>
    </row>
    <row r="81" spans="1:7" s="2" customFormat="1" ht="12.75" customHeight="1">
      <c r="A81" s="64" t="s">
        <v>52</v>
      </c>
      <c r="B81" s="34"/>
      <c r="C81" s="35" t="s">
        <v>119</v>
      </c>
      <c r="D81" s="36"/>
      <c r="E81" s="38"/>
      <c r="F81" s="33"/>
      <c r="G81" s="33"/>
    </row>
    <row r="82" spans="1:7" s="2" customFormat="1" ht="12.75" customHeight="1">
      <c r="A82" s="27" t="s">
        <v>120</v>
      </c>
      <c r="B82" s="45"/>
      <c r="C82" s="46" t="s">
        <v>121</v>
      </c>
      <c r="D82" s="47"/>
      <c r="E82" s="38" t="s">
        <v>118</v>
      </c>
      <c r="F82" s="33">
        <v>32563.74</v>
      </c>
      <c r="G82" s="33">
        <v>27151.06</v>
      </c>
    </row>
    <row r="83" spans="1:7" s="2" customFormat="1" ht="12.75" customHeight="1">
      <c r="A83" s="27" t="s">
        <v>122</v>
      </c>
      <c r="B83" s="34"/>
      <c r="C83" s="35" t="s">
        <v>123</v>
      </c>
      <c r="D83" s="36"/>
      <c r="E83" s="37"/>
      <c r="F83" s="33"/>
      <c r="G83" s="33"/>
    </row>
    <row r="84" spans="1:7" s="2" customFormat="1" ht="12.75" customHeight="1">
      <c r="A84" s="12" t="s">
        <v>124</v>
      </c>
      <c r="B84" s="13" t="s">
        <v>125</v>
      </c>
      <c r="C84" s="14"/>
      <c r="D84" s="15"/>
      <c r="E84" s="108" t="s">
        <v>126</v>
      </c>
      <c r="F84" s="18">
        <f>F85+F86+F89+F90</f>
        <v>6961.800000000001</v>
      </c>
      <c r="G84" s="18">
        <f>G85+G86+G89+G90</f>
        <v>6511.620000000001</v>
      </c>
    </row>
    <row r="85" spans="1:7" s="2" customFormat="1" ht="12.75" customHeight="1">
      <c r="A85" s="48" t="s">
        <v>19</v>
      </c>
      <c r="B85" s="35" t="s">
        <v>127</v>
      </c>
      <c r="C85" s="91"/>
      <c r="D85" s="92"/>
      <c r="E85" s="37"/>
      <c r="F85" s="33"/>
      <c r="G85" s="33"/>
    </row>
    <row r="86" spans="1:7" s="2" customFormat="1" ht="12.75" customHeight="1">
      <c r="A86" s="19" t="s">
        <v>31</v>
      </c>
      <c r="B86" s="20" t="s">
        <v>128</v>
      </c>
      <c r="C86" s="21"/>
      <c r="D86" s="23"/>
      <c r="E86" s="43"/>
      <c r="F86" s="26">
        <f>F87+F88</f>
        <v>0</v>
      </c>
      <c r="G86" s="26">
        <f>G87+G88</f>
        <v>0</v>
      </c>
    </row>
    <row r="87" spans="1:7" s="2" customFormat="1" ht="12.75" customHeight="1">
      <c r="A87" s="27" t="s">
        <v>34</v>
      </c>
      <c r="B87" s="28"/>
      <c r="C87" s="29" t="s">
        <v>129</v>
      </c>
      <c r="D87" s="44"/>
      <c r="E87" s="38"/>
      <c r="F87" s="33"/>
      <c r="G87" s="33"/>
    </row>
    <row r="88" spans="1:7" s="2" customFormat="1" ht="12.75" customHeight="1">
      <c r="A88" s="27" t="s">
        <v>36</v>
      </c>
      <c r="B88" s="34"/>
      <c r="C88" s="35" t="s">
        <v>130</v>
      </c>
      <c r="D88" s="36"/>
      <c r="E88" s="38"/>
      <c r="F88" s="33"/>
      <c r="G88" s="33"/>
    </row>
    <row r="89" spans="1:7" s="2" customFormat="1" ht="12.75" customHeight="1">
      <c r="A89" s="70" t="s">
        <v>54</v>
      </c>
      <c r="B89" s="76" t="s">
        <v>131</v>
      </c>
      <c r="C89" s="76"/>
      <c r="D89" s="66"/>
      <c r="E89" s="42"/>
      <c r="F89" s="33"/>
      <c r="G89" s="33"/>
    </row>
    <row r="90" spans="1:7" s="2" customFormat="1" ht="12.75" customHeight="1">
      <c r="A90" s="19" t="s">
        <v>56</v>
      </c>
      <c r="B90" s="20" t="s">
        <v>132</v>
      </c>
      <c r="C90" s="21"/>
      <c r="D90" s="23"/>
      <c r="E90" s="43"/>
      <c r="F90" s="26">
        <f>F91+F92</f>
        <v>6961.800000000001</v>
      </c>
      <c r="G90" s="26">
        <f>G91+G92</f>
        <v>6511.620000000001</v>
      </c>
    </row>
    <row r="91" spans="1:7" s="2" customFormat="1" ht="12.75" customHeight="1">
      <c r="A91" s="103" t="s">
        <v>133</v>
      </c>
      <c r="B91" s="109"/>
      <c r="C91" s="110" t="s">
        <v>134</v>
      </c>
      <c r="D91" s="111"/>
      <c r="E91" s="108"/>
      <c r="F91" s="26">
        <v>450.18</v>
      </c>
      <c r="G91" s="26">
        <v>-3707</v>
      </c>
    </row>
    <row r="92" spans="1:7" s="2" customFormat="1" ht="12.75" customHeight="1">
      <c r="A92" s="103" t="s">
        <v>135</v>
      </c>
      <c r="B92" s="112"/>
      <c r="C92" s="113" t="s">
        <v>136</v>
      </c>
      <c r="D92" s="114"/>
      <c r="E92" s="108"/>
      <c r="F92" s="26">
        <f>G90</f>
        <v>6511.620000000001</v>
      </c>
      <c r="G92" s="33">
        <v>10218.62</v>
      </c>
    </row>
    <row r="93" spans="1:7" s="2" customFormat="1" ht="12.75" customHeight="1">
      <c r="A93" s="10" t="s">
        <v>137</v>
      </c>
      <c r="B93" s="115" t="s">
        <v>138</v>
      </c>
      <c r="C93" s="116"/>
      <c r="D93" s="54"/>
      <c r="E93" s="37"/>
      <c r="F93" s="55"/>
      <c r="G93" s="55"/>
    </row>
    <row r="94" spans="1:7" s="2" customFormat="1" ht="25.5" customHeight="1">
      <c r="A94" s="12"/>
      <c r="B94" s="142" t="s">
        <v>139</v>
      </c>
      <c r="C94" s="141"/>
      <c r="D94" s="143"/>
      <c r="E94" s="86"/>
      <c r="F94" s="18">
        <f>IF(F59+F64+F84+F93=F58,F59+F64+F84+F93,0)</f>
        <v>275546.7</v>
      </c>
      <c r="G94" s="18">
        <f>IF(G59+G64+G84+G93=G58,G59+G64+G84+G93,0)</f>
        <v>279913.89</v>
      </c>
    </row>
    <row r="95" spans="1:5" s="2" customFormat="1" ht="12.75">
      <c r="A95" s="117"/>
      <c r="B95" s="90"/>
      <c r="C95" s="90"/>
      <c r="D95" s="90"/>
      <c r="E95" s="90"/>
    </row>
    <row r="96" spans="1:7" s="2" customFormat="1" ht="12.75" customHeight="1">
      <c r="A96" s="144" t="s">
        <v>140</v>
      </c>
      <c r="B96" s="144"/>
      <c r="C96" s="144"/>
      <c r="D96" s="144"/>
      <c r="E96" s="144"/>
      <c r="F96" s="119" t="s">
        <v>141</v>
      </c>
      <c r="G96" s="119" t="s">
        <v>142</v>
      </c>
    </row>
    <row r="97" spans="1:7" s="2" customFormat="1" ht="12.75" customHeight="1">
      <c r="A97" s="145" t="s">
        <v>143</v>
      </c>
      <c r="B97" s="145"/>
      <c r="C97" s="145"/>
      <c r="D97" s="145"/>
      <c r="E97" s="145"/>
      <c r="F97" s="146" t="s">
        <v>144</v>
      </c>
      <c r="G97" s="146"/>
    </row>
    <row r="98" spans="1:7" s="2" customFormat="1" ht="12.75">
      <c r="A98" s="118"/>
      <c r="B98" s="120"/>
      <c r="C98" s="120"/>
      <c r="D98" s="120" t="s">
        <v>145</v>
      </c>
      <c r="E98" s="121"/>
      <c r="F98" s="147" t="s">
        <v>146</v>
      </c>
      <c r="G98" s="147"/>
    </row>
    <row r="99" spans="1:7" s="122" customFormat="1" ht="12.75" customHeight="1">
      <c r="A99" s="148" t="s">
        <v>147</v>
      </c>
      <c r="B99" s="148"/>
      <c r="C99" s="148"/>
      <c r="D99" s="148"/>
      <c r="E99" s="123" t="s">
        <v>148</v>
      </c>
      <c r="F99" s="149" t="s">
        <v>144</v>
      </c>
      <c r="G99" s="149"/>
    </row>
    <row r="100" s="2" customFormat="1" ht="12.75">
      <c r="D100" s="124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</sheetData>
  <mergeCells count="24">
    <mergeCell ref="F97:G97"/>
    <mergeCell ref="F98:G98"/>
    <mergeCell ref="A99:D99"/>
    <mergeCell ref="F99:G99"/>
    <mergeCell ref="B62:D62"/>
    <mergeCell ref="B94:D94"/>
    <mergeCell ref="A96:E96"/>
    <mergeCell ref="A97:E97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35" right="0.75" top="0.59" bottom="0.39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6">
      <selection activeCell="E21" sqref="E21"/>
    </sheetView>
  </sheetViews>
  <sheetFormatPr defaultColWidth="9.140625" defaultRowHeight="12.75"/>
  <cols>
    <col min="1" max="1" width="5.140625" style="426" customWidth="1"/>
    <col min="2" max="2" width="1.421875" style="426" customWidth="1"/>
    <col min="3" max="3" width="35.421875" style="426" customWidth="1"/>
    <col min="4" max="7" width="12.421875" style="426" customWidth="1"/>
    <col min="8" max="16384" width="9.140625" style="426" customWidth="1"/>
  </cols>
  <sheetData>
    <row r="1" ht="12.75">
      <c r="D1" s="151"/>
    </row>
    <row r="2" spans="1:7" ht="12.75">
      <c r="A2" s="150"/>
      <c r="B2" s="150"/>
      <c r="C2" s="150"/>
      <c r="D2" s="225" t="s">
        <v>524</v>
      </c>
      <c r="E2" s="225"/>
      <c r="F2" s="225"/>
      <c r="G2" s="225"/>
    </row>
    <row r="3" spans="1:7" ht="12.75">
      <c r="A3" s="150"/>
      <c r="B3" s="180"/>
      <c r="C3" s="150"/>
      <c r="D3" s="180" t="s">
        <v>556</v>
      </c>
      <c r="E3" s="180"/>
      <c r="F3" s="180"/>
      <c r="G3" s="576"/>
    </row>
    <row r="4" spans="1:7" ht="12.75">
      <c r="A4" s="150"/>
      <c r="B4" s="150"/>
      <c r="C4" s="150"/>
      <c r="D4" s="150"/>
      <c r="E4" s="150"/>
      <c r="F4" s="150"/>
      <c r="G4" s="150"/>
    </row>
    <row r="5" spans="1:7" ht="35.25" customHeight="1">
      <c r="A5" s="553" t="s">
        <v>557</v>
      </c>
      <c r="B5" s="553"/>
      <c r="C5" s="553"/>
      <c r="D5" s="553"/>
      <c r="E5" s="553"/>
      <c r="F5" s="553"/>
      <c r="G5" s="553"/>
    </row>
    <row r="6" spans="1:7" ht="12.75">
      <c r="A6" s="150"/>
      <c r="B6" s="150"/>
      <c r="C6" s="150"/>
      <c r="D6" s="150"/>
      <c r="E6" s="150"/>
      <c r="F6" s="150"/>
      <c r="G6" s="150"/>
    </row>
    <row r="7" spans="1:7" ht="15.75">
      <c r="A7" s="181" t="s">
        <v>558</v>
      </c>
      <c r="B7" s="181"/>
      <c r="C7" s="181"/>
      <c r="D7" s="181"/>
      <c r="E7" s="181"/>
      <c r="F7" s="181"/>
      <c r="G7" s="181"/>
    </row>
    <row r="8" spans="1:7" ht="12.75">
      <c r="A8" s="150"/>
      <c r="B8" s="150"/>
      <c r="C8" s="150"/>
      <c r="D8" s="150"/>
      <c r="E8" s="150"/>
      <c r="F8" s="150"/>
      <c r="G8" s="150"/>
    </row>
    <row r="9" spans="1:7" ht="38.25" customHeight="1">
      <c r="A9" s="278" t="s">
        <v>12</v>
      </c>
      <c r="B9" s="589" t="s">
        <v>504</v>
      </c>
      <c r="C9" s="590"/>
      <c r="D9" s="281" t="s">
        <v>15</v>
      </c>
      <c r="E9" s="282"/>
      <c r="F9" s="281" t="s">
        <v>16</v>
      </c>
      <c r="G9" s="282"/>
    </row>
    <row r="10" spans="1:7" ht="25.5">
      <c r="A10" s="279"/>
      <c r="B10" s="591"/>
      <c r="C10" s="592"/>
      <c r="D10" s="577" t="s">
        <v>528</v>
      </c>
      <c r="E10" s="577" t="s">
        <v>559</v>
      </c>
      <c r="F10" s="577" t="s">
        <v>528</v>
      </c>
      <c r="G10" s="577" t="s">
        <v>559</v>
      </c>
    </row>
    <row r="11" spans="1:7" ht="12.75">
      <c r="A11" s="256">
        <v>1</v>
      </c>
      <c r="B11" s="460">
        <v>2</v>
      </c>
      <c r="C11" s="461"/>
      <c r="D11" s="577">
        <v>3</v>
      </c>
      <c r="E11" s="577">
        <v>4</v>
      </c>
      <c r="F11" s="577">
        <v>5</v>
      </c>
      <c r="G11" s="577">
        <v>6</v>
      </c>
    </row>
    <row r="12" spans="1:7" ht="37.5" customHeight="1">
      <c r="A12" s="56" t="s">
        <v>257</v>
      </c>
      <c r="B12" s="142" t="s">
        <v>560</v>
      </c>
      <c r="C12" s="143"/>
      <c r="D12" s="578">
        <f>D13+D14+D15+D16-D17+D18</f>
        <v>0</v>
      </c>
      <c r="E12" s="578">
        <f>E13+E14+E15+E16-E17+E18</f>
        <v>0</v>
      </c>
      <c r="F12" s="578">
        <f>F13+F14+F15+F16-F17+F18</f>
        <v>0</v>
      </c>
      <c r="G12" s="578">
        <f>G13+G14+G15+G16-G17+G18</f>
        <v>0</v>
      </c>
    </row>
    <row r="13" spans="1:7" ht="15.75" customHeight="1">
      <c r="A13" s="256" t="s">
        <v>506</v>
      </c>
      <c r="B13" s="579"/>
      <c r="C13" s="263" t="s">
        <v>561</v>
      </c>
      <c r="D13" s="580"/>
      <c r="E13" s="580"/>
      <c r="F13" s="580"/>
      <c r="G13" s="580"/>
    </row>
    <row r="14" spans="1:7" ht="15.75" customHeight="1">
      <c r="A14" s="256" t="s">
        <v>508</v>
      </c>
      <c r="B14" s="579"/>
      <c r="C14" s="263" t="s">
        <v>562</v>
      </c>
      <c r="D14" s="580"/>
      <c r="E14" s="580"/>
      <c r="F14" s="580"/>
      <c r="G14" s="580"/>
    </row>
    <row r="15" spans="1:7" ht="15.75" customHeight="1">
      <c r="A15" s="256" t="s">
        <v>308</v>
      </c>
      <c r="B15" s="579"/>
      <c r="C15" s="263" t="s">
        <v>563</v>
      </c>
      <c r="D15" s="580"/>
      <c r="E15" s="580"/>
      <c r="F15" s="580"/>
      <c r="G15" s="580"/>
    </row>
    <row r="16" spans="1:7" ht="15.75" customHeight="1">
      <c r="A16" s="256" t="s">
        <v>511</v>
      </c>
      <c r="B16" s="579"/>
      <c r="C16" s="263" t="s">
        <v>564</v>
      </c>
      <c r="D16" s="580"/>
      <c r="E16" s="580"/>
      <c r="F16" s="580"/>
      <c r="G16" s="580"/>
    </row>
    <row r="17" spans="1:7" ht="15.75" customHeight="1">
      <c r="A17" s="581" t="s">
        <v>513</v>
      </c>
      <c r="B17" s="579"/>
      <c r="C17" s="263" t="s">
        <v>565</v>
      </c>
      <c r="D17" s="580"/>
      <c r="E17" s="580"/>
      <c r="F17" s="580"/>
      <c r="G17" s="580"/>
    </row>
    <row r="18" spans="1:7" ht="15.75" customHeight="1">
      <c r="A18" s="582" t="s">
        <v>515</v>
      </c>
      <c r="B18" s="579"/>
      <c r="C18" s="263" t="s">
        <v>566</v>
      </c>
      <c r="D18" s="580"/>
      <c r="E18" s="580"/>
      <c r="F18" s="580"/>
      <c r="G18" s="580"/>
    </row>
    <row r="19" spans="1:7" ht="25.5" customHeight="1">
      <c r="A19" s="56" t="s">
        <v>259</v>
      </c>
      <c r="B19" s="142" t="s">
        <v>567</v>
      </c>
      <c r="C19" s="143"/>
      <c r="D19" s="578">
        <f>D20+D21+D22+D23-D24+D25</f>
        <v>560.97</v>
      </c>
      <c r="E19" s="578">
        <f>E20+E21+E22+E23-E24+E25</f>
        <v>0</v>
      </c>
      <c r="F19" s="578">
        <f>F20+F21+F22+F23-F24+F25</f>
        <v>2059.84</v>
      </c>
      <c r="G19" s="578">
        <f>G20+G21+G22+G23-G24+G25</f>
        <v>0</v>
      </c>
    </row>
    <row r="20" spans="1:7" ht="15" customHeight="1">
      <c r="A20" s="256" t="s">
        <v>568</v>
      </c>
      <c r="B20" s="579"/>
      <c r="C20" s="263" t="s">
        <v>569</v>
      </c>
      <c r="D20" s="580">
        <v>560.97</v>
      </c>
      <c r="E20" s="580"/>
      <c r="F20" s="580">
        <v>2059.84</v>
      </c>
      <c r="G20" s="580"/>
    </row>
    <row r="21" spans="1:7" ht="15" customHeight="1">
      <c r="A21" s="256" t="s">
        <v>570</v>
      </c>
      <c r="B21" s="579"/>
      <c r="C21" s="263" t="s">
        <v>562</v>
      </c>
      <c r="D21" s="580"/>
      <c r="E21" s="580"/>
      <c r="F21" s="580"/>
      <c r="G21" s="580"/>
    </row>
    <row r="22" spans="1:7" ht="15" customHeight="1">
      <c r="A22" s="256" t="s">
        <v>571</v>
      </c>
      <c r="B22" s="579"/>
      <c r="C22" s="263" t="s">
        <v>563</v>
      </c>
      <c r="D22" s="580"/>
      <c r="E22" s="580"/>
      <c r="F22" s="580"/>
      <c r="G22" s="580"/>
    </row>
    <row r="23" spans="1:7" ht="15" customHeight="1">
      <c r="A23" s="256" t="s">
        <v>572</v>
      </c>
      <c r="B23" s="579"/>
      <c r="C23" s="263" t="s">
        <v>564</v>
      </c>
      <c r="D23" s="580"/>
      <c r="E23" s="580"/>
      <c r="F23" s="580"/>
      <c r="G23" s="580"/>
    </row>
    <row r="24" spans="1:7" ht="15" customHeight="1">
      <c r="A24" s="581" t="s">
        <v>573</v>
      </c>
      <c r="B24" s="579"/>
      <c r="C24" s="263" t="s">
        <v>565</v>
      </c>
      <c r="D24" s="580"/>
      <c r="E24" s="580"/>
      <c r="F24" s="580"/>
      <c r="G24" s="580"/>
    </row>
    <row r="25" spans="1:7" ht="15" customHeight="1">
      <c r="A25" s="582" t="s">
        <v>574</v>
      </c>
      <c r="B25" s="579"/>
      <c r="C25" s="263" t="s">
        <v>566</v>
      </c>
      <c r="D25" s="580"/>
      <c r="E25" s="580"/>
      <c r="F25" s="580"/>
      <c r="G25" s="580"/>
    </row>
    <row r="26" spans="1:7" ht="25.5" customHeight="1">
      <c r="A26" s="56" t="s">
        <v>575</v>
      </c>
      <c r="B26" s="142" t="s">
        <v>576</v>
      </c>
      <c r="C26" s="143"/>
      <c r="D26" s="578">
        <f>D27+D28+D29+D30-D31+D32+D33</f>
        <v>0</v>
      </c>
      <c r="E26" s="578">
        <f>E27+E28+E29+E30-E31+E32+E33</f>
        <v>0</v>
      </c>
      <c r="F26" s="578">
        <f>F27+F28+F29+F30-F31+F32+F33</f>
        <v>0</v>
      </c>
      <c r="G26" s="578">
        <f>G27+G28+G29+G30-G31+G32+G33</f>
        <v>0</v>
      </c>
    </row>
    <row r="27" spans="1:7" ht="15" customHeight="1">
      <c r="A27" s="256" t="s">
        <v>577</v>
      </c>
      <c r="B27" s="579"/>
      <c r="C27" s="263" t="s">
        <v>569</v>
      </c>
      <c r="D27" s="580"/>
      <c r="E27" s="580"/>
      <c r="F27" s="580"/>
      <c r="G27" s="580"/>
    </row>
    <row r="28" spans="1:7" ht="15" customHeight="1">
      <c r="A28" s="256" t="s">
        <v>578</v>
      </c>
      <c r="B28" s="579"/>
      <c r="C28" s="263" t="s">
        <v>562</v>
      </c>
      <c r="D28" s="580"/>
      <c r="E28" s="580"/>
      <c r="F28" s="580"/>
      <c r="G28" s="580"/>
    </row>
    <row r="29" spans="1:7" ht="15" customHeight="1">
      <c r="A29" s="256" t="s">
        <v>579</v>
      </c>
      <c r="B29" s="579"/>
      <c r="C29" s="440" t="s">
        <v>563</v>
      </c>
      <c r="D29" s="580"/>
      <c r="E29" s="580"/>
      <c r="F29" s="580"/>
      <c r="G29" s="580"/>
    </row>
    <row r="30" spans="1:7" ht="15" customHeight="1">
      <c r="A30" s="256" t="s">
        <v>580</v>
      </c>
      <c r="B30" s="579"/>
      <c r="C30" s="263" t="s">
        <v>564</v>
      </c>
      <c r="D30" s="580"/>
      <c r="E30" s="580"/>
      <c r="F30" s="580"/>
      <c r="G30" s="580"/>
    </row>
    <row r="31" spans="1:7" ht="15" customHeight="1">
      <c r="A31" s="583" t="s">
        <v>581</v>
      </c>
      <c r="B31" s="579"/>
      <c r="C31" s="263" t="s">
        <v>565</v>
      </c>
      <c r="D31" s="580"/>
      <c r="E31" s="580"/>
      <c r="F31" s="580"/>
      <c r="G31" s="580"/>
    </row>
    <row r="32" spans="1:7" ht="15.75" customHeight="1">
      <c r="A32" s="256" t="s">
        <v>582</v>
      </c>
      <c r="B32" s="579"/>
      <c r="C32" s="263" t="s">
        <v>583</v>
      </c>
      <c r="D32" s="580"/>
      <c r="E32" s="580"/>
      <c r="F32" s="580"/>
      <c r="G32" s="580"/>
    </row>
    <row r="33" spans="1:7" ht="15" customHeight="1">
      <c r="A33" s="256" t="s">
        <v>584</v>
      </c>
      <c r="B33" s="579"/>
      <c r="C33" s="263" t="s">
        <v>585</v>
      </c>
      <c r="D33" s="580"/>
      <c r="E33" s="580"/>
      <c r="F33" s="580"/>
      <c r="G33" s="580"/>
    </row>
    <row r="34" spans="1:7" ht="18" customHeight="1">
      <c r="A34" s="584" t="s">
        <v>264</v>
      </c>
      <c r="B34" s="593" t="s">
        <v>586</v>
      </c>
      <c r="C34" s="594"/>
      <c r="D34" s="585">
        <f>IF(D12+D19+D26=FBA!F57,D12+D19+D26,0)</f>
        <v>560.97</v>
      </c>
      <c r="E34" s="585">
        <f>E12+E19+E26</f>
        <v>0</v>
      </c>
      <c r="F34" s="585">
        <f>IF(F12+F19+F26=FBA!G57,F12+F19+F26,0)</f>
        <v>2059.84</v>
      </c>
      <c r="G34" s="585">
        <f>G12+G19+G26</f>
        <v>0</v>
      </c>
    </row>
    <row r="35" spans="1:7" ht="19.5" customHeight="1">
      <c r="A35" s="586" t="s">
        <v>587</v>
      </c>
      <c r="B35" s="573" t="s">
        <v>588</v>
      </c>
      <c r="C35" s="574"/>
      <c r="D35" s="587"/>
      <c r="E35" s="587"/>
      <c r="F35" s="587"/>
      <c r="G35" s="587"/>
    </row>
    <row r="36" spans="1:7" ht="12.75">
      <c r="A36" s="242"/>
      <c r="B36" s="434"/>
      <c r="C36" s="434"/>
      <c r="D36" s="161"/>
      <c r="E36" s="161"/>
      <c r="F36" s="161"/>
      <c r="G36" s="161"/>
    </row>
    <row r="37" spans="1:7" ht="12.75">
      <c r="A37" s="242"/>
      <c r="B37" s="434"/>
      <c r="C37" s="434"/>
      <c r="D37" s="588"/>
      <c r="E37" s="588"/>
      <c r="F37" s="161"/>
      <c r="G37" s="161"/>
    </row>
    <row r="38" spans="1:7" ht="12.75">
      <c r="A38" s="242"/>
      <c r="B38" s="434"/>
      <c r="C38" s="434"/>
      <c r="D38" s="161"/>
      <c r="E38" s="161"/>
      <c r="F38" s="161"/>
      <c r="G38" s="161"/>
    </row>
  </sheetData>
  <mergeCells count="13">
    <mergeCell ref="B34:C34"/>
    <mergeCell ref="B35:C35"/>
    <mergeCell ref="B11:C11"/>
    <mergeCell ref="B12:C12"/>
    <mergeCell ref="B19:C19"/>
    <mergeCell ref="B26:C26"/>
    <mergeCell ref="D2:G2"/>
    <mergeCell ref="A5:G5"/>
    <mergeCell ref="A7:G7"/>
    <mergeCell ref="A9:A10"/>
    <mergeCell ref="B9:C10"/>
    <mergeCell ref="D9:E9"/>
    <mergeCell ref="F9:G9"/>
  </mergeCells>
  <printOptions/>
  <pageMargins left="0.35" right="0.16" top="0.59" bottom="0.39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5">
      <selection activeCell="L23" sqref="L23"/>
    </sheetView>
  </sheetViews>
  <sheetFormatPr defaultColWidth="9.140625" defaultRowHeight="12.75"/>
  <cols>
    <col min="1" max="1" width="4.57421875" style="155" customWidth="1"/>
    <col min="2" max="2" width="29.00390625" style="154" customWidth="1"/>
    <col min="3" max="3" width="10.421875" style="154" customWidth="1"/>
    <col min="4" max="4" width="10.8515625" style="154" customWidth="1"/>
    <col min="5" max="5" width="8.00390625" style="154" customWidth="1"/>
    <col min="6" max="6" width="9.140625" style="154" customWidth="1"/>
    <col min="7" max="7" width="7.8515625" style="154" customWidth="1"/>
    <col min="8" max="8" width="10.8515625" style="154" customWidth="1"/>
    <col min="9" max="9" width="9.7109375" style="154" customWidth="1"/>
    <col min="10" max="10" width="10.28125" style="154" customWidth="1"/>
    <col min="11" max="11" width="7.421875" style="154" customWidth="1"/>
    <col min="12" max="12" width="11.00390625" style="154" customWidth="1"/>
    <col min="13" max="13" width="12.421875" style="154" customWidth="1"/>
    <col min="14" max="16384" width="9.140625" style="154" customWidth="1"/>
  </cols>
  <sheetData>
    <row r="1" spans="9:11" ht="15">
      <c r="I1" s="156"/>
      <c r="J1" s="156"/>
      <c r="K1" s="156"/>
    </row>
    <row r="2" spans="9:14" ht="15">
      <c r="I2" s="154" t="s">
        <v>589</v>
      </c>
      <c r="N2" s="540"/>
    </row>
    <row r="3" spans="9:14" ht="15">
      <c r="I3" s="154" t="s">
        <v>590</v>
      </c>
      <c r="M3" s="540"/>
      <c r="N3" s="540"/>
    </row>
    <row r="5" spans="1:13" ht="15">
      <c r="A5" s="186" t="s">
        <v>591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5">
      <c r="A6" s="186" t="s">
        <v>592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8" spans="1:13" ht="15">
      <c r="A8" s="186" t="s">
        <v>593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10" spans="1:13" ht="15" customHeight="1">
      <c r="A10" s="278" t="s">
        <v>12</v>
      </c>
      <c r="B10" s="278" t="s">
        <v>594</v>
      </c>
      <c r="C10" s="278" t="s">
        <v>595</v>
      </c>
      <c r="D10" s="281" t="s">
        <v>596</v>
      </c>
      <c r="E10" s="280"/>
      <c r="F10" s="280"/>
      <c r="G10" s="280"/>
      <c r="H10" s="280"/>
      <c r="I10" s="280"/>
      <c r="J10" s="280"/>
      <c r="K10" s="280"/>
      <c r="L10" s="282"/>
      <c r="M10" s="457" t="s">
        <v>597</v>
      </c>
    </row>
    <row r="11" spans="1:13" ht="150" customHeight="1">
      <c r="A11" s="279"/>
      <c r="B11" s="279"/>
      <c r="C11" s="279"/>
      <c r="D11" s="162" t="s">
        <v>598</v>
      </c>
      <c r="E11" s="162" t="s">
        <v>599</v>
      </c>
      <c r="F11" s="162" t="s">
        <v>600</v>
      </c>
      <c r="G11" s="162" t="s">
        <v>601</v>
      </c>
      <c r="H11" s="162" t="s">
        <v>602</v>
      </c>
      <c r="I11" s="242" t="s">
        <v>603</v>
      </c>
      <c r="J11" s="595" t="s">
        <v>604</v>
      </c>
      <c r="K11" s="162" t="s">
        <v>605</v>
      </c>
      <c r="L11" s="162" t="s">
        <v>606</v>
      </c>
      <c r="M11" s="458"/>
    </row>
    <row r="12" spans="1:13" ht="15">
      <c r="A12" s="256">
        <v>1</v>
      </c>
      <c r="B12" s="577">
        <v>2</v>
      </c>
      <c r="C12" s="577">
        <v>3</v>
      </c>
      <c r="D12" s="577">
        <v>4</v>
      </c>
      <c r="E12" s="577">
        <v>5</v>
      </c>
      <c r="F12" s="577">
        <v>6</v>
      </c>
      <c r="G12" s="577">
        <v>7</v>
      </c>
      <c r="H12" s="577">
        <v>8</v>
      </c>
      <c r="I12" s="596">
        <v>9</v>
      </c>
      <c r="J12" s="577">
        <v>10</v>
      </c>
      <c r="K12" s="597" t="s">
        <v>607</v>
      </c>
      <c r="L12" s="577">
        <v>12</v>
      </c>
      <c r="M12" s="598">
        <v>13</v>
      </c>
    </row>
    <row r="13" spans="1:13" ht="85.5">
      <c r="A13" s="599" t="s">
        <v>257</v>
      </c>
      <c r="B13" s="600" t="s">
        <v>608</v>
      </c>
      <c r="C13" s="601">
        <f>IF(C14+C15=FBA!G60,C14+C15,0)</f>
        <v>0</v>
      </c>
      <c r="D13" s="601">
        <f aca="true" t="shared" si="0" ref="D13:I13">D14+D15</f>
        <v>191483.69</v>
      </c>
      <c r="E13" s="601">
        <f t="shared" si="0"/>
        <v>0</v>
      </c>
      <c r="F13" s="601">
        <f t="shared" si="0"/>
        <v>27.53</v>
      </c>
      <c r="G13" s="601">
        <f t="shared" si="0"/>
        <v>0</v>
      </c>
      <c r="H13" s="601">
        <f t="shared" si="0"/>
        <v>0</v>
      </c>
      <c r="I13" s="601">
        <f t="shared" si="0"/>
        <v>0</v>
      </c>
      <c r="J13" s="601">
        <v>191511.22</v>
      </c>
      <c r="K13" s="601">
        <f>K14+K15</f>
        <v>0</v>
      </c>
      <c r="L13" s="601">
        <f>IF(L14+L15='FSL-20-5'!F13-'FSL-20-5'!C13,L14+L15,0)</f>
        <v>0</v>
      </c>
      <c r="M13" s="601">
        <f>IF(M14+M15=FBA!F60,M14+M15,0)</f>
        <v>0</v>
      </c>
    </row>
    <row r="14" spans="1:13" ht="15" customHeight="1">
      <c r="A14" s="602" t="s">
        <v>506</v>
      </c>
      <c r="B14" s="603" t="s">
        <v>609</v>
      </c>
      <c r="C14" s="604"/>
      <c r="D14" s="604">
        <v>4375</v>
      </c>
      <c r="E14" s="604">
        <v>654.36</v>
      </c>
      <c r="F14" s="604">
        <v>27.53</v>
      </c>
      <c r="G14" s="604"/>
      <c r="H14" s="604"/>
      <c r="I14" s="604"/>
      <c r="J14" s="604">
        <v>5056.89</v>
      </c>
      <c r="K14" s="604"/>
      <c r="L14" s="604"/>
      <c r="M14" s="601">
        <f>C14+D14+E14+F14-G14-H14-I14-J14-K14+L14</f>
        <v>-9.094947017729282E-13</v>
      </c>
    </row>
    <row r="15" spans="1:13" ht="15" customHeight="1">
      <c r="A15" s="602" t="s">
        <v>508</v>
      </c>
      <c r="B15" s="603" t="s">
        <v>610</v>
      </c>
      <c r="C15" s="604"/>
      <c r="D15" s="604">
        <v>187108.69</v>
      </c>
      <c r="E15" s="604">
        <v>-654.36</v>
      </c>
      <c r="F15" s="604"/>
      <c r="G15" s="604"/>
      <c r="H15" s="604"/>
      <c r="I15" s="604"/>
      <c r="J15" s="604">
        <v>186454.33</v>
      </c>
      <c r="K15" s="604"/>
      <c r="L15" s="604"/>
      <c r="M15" s="601">
        <f>C15+D15+E15+F15-G15-H15-I15-J15-K15+L15</f>
        <v>2.9103830456733704E-11</v>
      </c>
    </row>
    <row r="16" spans="1:13" ht="86.25" customHeight="1">
      <c r="A16" s="599" t="s">
        <v>259</v>
      </c>
      <c r="B16" s="600" t="s">
        <v>611</v>
      </c>
      <c r="C16" s="601">
        <f>IF(C17+C18=FBA!G61,C17+C18,0)</f>
        <v>230791.17</v>
      </c>
      <c r="D16" s="601">
        <f aca="true" t="shared" si="1" ref="D16:K16">D17+D18</f>
        <v>236473.11000000002</v>
      </c>
      <c r="E16" s="601">
        <f t="shared" si="1"/>
        <v>0</v>
      </c>
      <c r="F16" s="601">
        <f t="shared" si="1"/>
        <v>0</v>
      </c>
      <c r="G16" s="601">
        <f t="shared" si="1"/>
        <v>0</v>
      </c>
      <c r="H16" s="601">
        <f t="shared" si="1"/>
        <v>0</v>
      </c>
      <c r="I16" s="601">
        <f t="shared" si="1"/>
        <v>0</v>
      </c>
      <c r="J16" s="601">
        <f t="shared" si="1"/>
        <v>242527.55000000002</v>
      </c>
      <c r="K16" s="601">
        <f t="shared" si="1"/>
        <v>175</v>
      </c>
      <c r="L16" s="601">
        <f>IF(L17+L18='FSL-20-5'!F14-'FSL-20-5'!C14,L17+L18,0)</f>
        <v>0</v>
      </c>
      <c r="M16" s="601">
        <f>IF(M17+M18=FBA!F61,M17+M18,0)</f>
        <v>224561.73</v>
      </c>
    </row>
    <row r="17" spans="1:13" ht="15" customHeight="1">
      <c r="A17" s="602" t="s">
        <v>379</v>
      </c>
      <c r="B17" s="603" t="s">
        <v>609</v>
      </c>
      <c r="C17" s="604">
        <v>230791.17</v>
      </c>
      <c r="D17" s="604">
        <v>4953.97</v>
      </c>
      <c r="E17" s="604"/>
      <c r="F17" s="604"/>
      <c r="G17" s="604"/>
      <c r="H17" s="604"/>
      <c r="I17" s="604"/>
      <c r="J17" s="604">
        <v>11183.41</v>
      </c>
      <c r="K17" s="604"/>
      <c r="L17" s="604"/>
      <c r="M17" s="601">
        <f>C17+D17+E17+F17-G17-H17-I17-J17-K17+L17</f>
        <v>224561.73</v>
      </c>
    </row>
    <row r="18" spans="1:13" ht="15" customHeight="1">
      <c r="A18" s="602" t="s">
        <v>381</v>
      </c>
      <c r="B18" s="603" t="s">
        <v>610</v>
      </c>
      <c r="C18" s="604"/>
      <c r="D18" s="604">
        <v>231519.14</v>
      </c>
      <c r="E18" s="604"/>
      <c r="F18" s="604"/>
      <c r="G18" s="604"/>
      <c r="H18" s="604"/>
      <c r="I18" s="604"/>
      <c r="J18" s="604">
        <v>231344.14</v>
      </c>
      <c r="K18" s="604">
        <v>175</v>
      </c>
      <c r="L18" s="604"/>
      <c r="M18" s="601">
        <f>C18+D18+E18+F18-G18-H18-I18-J18-K18+L18</f>
        <v>0</v>
      </c>
    </row>
    <row r="19" spans="1:13" ht="114.75" customHeight="1">
      <c r="A19" s="599" t="s">
        <v>262</v>
      </c>
      <c r="B19" s="600" t="s">
        <v>612</v>
      </c>
      <c r="C19" s="601">
        <f>IF(C20+C21=FBA!G62,C20+C21,0)</f>
        <v>0</v>
      </c>
      <c r="D19" s="601">
        <f aca="true" t="shared" si="2" ref="D19:K19">D20+D21</f>
        <v>0</v>
      </c>
      <c r="E19" s="601">
        <f t="shared" si="2"/>
        <v>0</v>
      </c>
      <c r="F19" s="601">
        <f t="shared" si="2"/>
        <v>13.32</v>
      </c>
      <c r="G19" s="601">
        <f t="shared" si="2"/>
        <v>0</v>
      </c>
      <c r="H19" s="601">
        <f t="shared" si="2"/>
        <v>0</v>
      </c>
      <c r="I19" s="601">
        <f t="shared" si="2"/>
        <v>0</v>
      </c>
      <c r="J19" s="601">
        <f t="shared" si="2"/>
        <v>13.32</v>
      </c>
      <c r="K19" s="601">
        <f t="shared" si="2"/>
        <v>0</v>
      </c>
      <c r="L19" s="601">
        <f>IF(L20+L21='FSL-20-5'!F15-'FSL-20-5'!C15,L20+L21,0)</f>
        <v>0</v>
      </c>
      <c r="M19" s="601">
        <f>IF(M20+M21=FBA!F62,M20+M21,0)</f>
        <v>0</v>
      </c>
    </row>
    <row r="20" spans="1:13" ht="15" customHeight="1">
      <c r="A20" s="602" t="s">
        <v>384</v>
      </c>
      <c r="B20" s="603" t="s">
        <v>609</v>
      </c>
      <c r="C20" s="604"/>
      <c r="D20" s="604"/>
      <c r="E20" s="604"/>
      <c r="F20" s="604">
        <v>13.32</v>
      </c>
      <c r="G20" s="604"/>
      <c r="H20" s="604"/>
      <c r="I20" s="604"/>
      <c r="J20" s="604">
        <v>13.32</v>
      </c>
      <c r="K20" s="604"/>
      <c r="L20" s="604"/>
      <c r="M20" s="601">
        <f>C20+D20+E20+F20-G20-H20-I20-J20-K20+L20</f>
        <v>0</v>
      </c>
    </row>
    <row r="21" spans="1:13" ht="15" customHeight="1">
      <c r="A21" s="602" t="s">
        <v>386</v>
      </c>
      <c r="B21" s="603" t="s">
        <v>610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1">
        <f>C21+D21+E21+F21-G21-H21-I21-J21-K21+L21</f>
        <v>0</v>
      </c>
    </row>
    <row r="22" spans="1:13" ht="15" customHeight="1">
      <c r="A22" s="599" t="s">
        <v>264</v>
      </c>
      <c r="B22" s="600" t="s">
        <v>613</v>
      </c>
      <c r="C22" s="601">
        <f>IF(C23+C24=FBA!G63,C23+C24,0)</f>
        <v>14081.76</v>
      </c>
      <c r="D22" s="601">
        <f aca="true" t="shared" si="3" ref="D22:K22">D23+D24</f>
        <v>2272.98</v>
      </c>
      <c r="E22" s="601">
        <f t="shared" si="3"/>
        <v>0</v>
      </c>
      <c r="F22" s="601">
        <f t="shared" si="3"/>
        <v>5073.23</v>
      </c>
      <c r="G22" s="601">
        <f t="shared" si="3"/>
        <v>0</v>
      </c>
      <c r="H22" s="601">
        <f t="shared" si="3"/>
        <v>0</v>
      </c>
      <c r="I22" s="601">
        <f t="shared" si="3"/>
        <v>0</v>
      </c>
      <c r="J22" s="601">
        <f t="shared" si="3"/>
        <v>10538.79</v>
      </c>
      <c r="K22" s="601">
        <f t="shared" si="3"/>
        <v>0</v>
      </c>
      <c r="L22" s="601">
        <f>IF(L23+L24='FSL-20-5'!F16-'FSL-20-5'!C16,L23+L24,0)</f>
        <v>0</v>
      </c>
      <c r="M22" s="601">
        <f>IF(M23+M24=FBA!F63,M23+M24,0)</f>
        <v>10889.18</v>
      </c>
    </row>
    <row r="23" spans="1:13" ht="15" customHeight="1">
      <c r="A23" s="602" t="s">
        <v>614</v>
      </c>
      <c r="B23" s="603" t="s">
        <v>609</v>
      </c>
      <c r="C23" s="604">
        <v>14081.76</v>
      </c>
      <c r="D23" s="604">
        <v>2272.98</v>
      </c>
      <c r="E23" s="604"/>
      <c r="F23" s="604">
        <v>5073.23</v>
      </c>
      <c r="G23" s="604"/>
      <c r="H23" s="604"/>
      <c r="I23" s="604"/>
      <c r="J23" s="604">
        <v>10538.79</v>
      </c>
      <c r="K23" s="604"/>
      <c r="L23" s="604"/>
      <c r="M23" s="601">
        <f>C23+D23+E23+F23-G23-H23-I23-J23-K23+L23</f>
        <v>10889.18</v>
      </c>
    </row>
    <row r="24" spans="1:13" ht="15" customHeight="1">
      <c r="A24" s="602" t="s">
        <v>615</v>
      </c>
      <c r="B24" s="603" t="s">
        <v>610</v>
      </c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1">
        <f>C24+D24+E24+F24-G24-H24-I24-J24-K24+L24</f>
        <v>0</v>
      </c>
    </row>
    <row r="25" spans="1:13" ht="27" customHeight="1">
      <c r="A25" s="599" t="s">
        <v>266</v>
      </c>
      <c r="B25" s="600" t="s">
        <v>616</v>
      </c>
      <c r="C25" s="601">
        <f>IF(C13+C16+C19+C22=FBA!G59,C13+C16+C19+C22,0)</f>
        <v>244872.93000000002</v>
      </c>
      <c r="D25" s="601">
        <f>D13+D16+D19+D22</f>
        <v>430229.78</v>
      </c>
      <c r="E25" s="601">
        <f>E13+E16+E19+E22</f>
        <v>0</v>
      </c>
      <c r="F25" s="601">
        <v>5114.08</v>
      </c>
      <c r="G25" s="601">
        <f>G13+G16+G19+G22</f>
        <v>0</v>
      </c>
      <c r="H25" s="601">
        <f>H13+H16+H19+H22</f>
        <v>0</v>
      </c>
      <c r="I25" s="601">
        <f>I13+I16+I19+I22</f>
        <v>0</v>
      </c>
      <c r="J25" s="601">
        <f>J13+J16+J19+J22</f>
        <v>444590.88</v>
      </c>
      <c r="K25" s="601">
        <f>K13+K16+K19+K22</f>
        <v>175</v>
      </c>
      <c r="L25" s="601">
        <f>IF(L13+L16+L19+L22='FSL-20-5'!F17-'FSL-20-5'!C17,L13+L16+L19+L22,0)</f>
        <v>0</v>
      </c>
      <c r="M25" s="601">
        <f>IF(C25+D25+E25+F25-G25-H25-I25-J25-K25+L25=FBA!F59,C25+D25+E25+F25-G25-H25-I25-J25-K25+L25,0)</f>
        <v>235450.91000000003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5" right="0.16" top="0.39" bottom="0.2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6">
      <selection activeCell="H16" sqref="H16"/>
    </sheetView>
  </sheetViews>
  <sheetFormatPr defaultColWidth="9.140625" defaultRowHeight="12.75"/>
  <cols>
    <col min="1" max="1" width="4.421875" style="154" customWidth="1"/>
    <col min="2" max="2" width="56.421875" style="154" customWidth="1"/>
    <col min="3" max="4" width="13.28125" style="154" customWidth="1"/>
    <col min="5" max="5" width="12.28125" style="154" customWidth="1"/>
    <col min="6" max="6" width="13.57421875" style="154" customWidth="1"/>
    <col min="7" max="7" width="13.28125" style="154" customWidth="1"/>
    <col min="8" max="8" width="12.28125" style="154" customWidth="1"/>
    <col min="9" max="16384" width="9.140625" style="154" customWidth="1"/>
  </cols>
  <sheetData>
    <row r="1" ht="15">
      <c r="F1" s="156"/>
    </row>
    <row r="2" ht="15">
      <c r="F2" s="154" t="s">
        <v>617</v>
      </c>
    </row>
    <row r="3" ht="15">
      <c r="F3" s="154" t="s">
        <v>618</v>
      </c>
    </row>
    <row r="4" ht="8.25" customHeight="1"/>
    <row r="5" spans="1:8" ht="15">
      <c r="A5" s="186" t="s">
        <v>619</v>
      </c>
      <c r="B5" s="186"/>
      <c r="C5" s="186"/>
      <c r="D5" s="186"/>
      <c r="E5" s="186"/>
      <c r="F5" s="186"/>
      <c r="G5" s="186"/>
      <c r="H5" s="186"/>
    </row>
    <row r="6" spans="1:8" ht="15">
      <c r="A6" s="186" t="s">
        <v>592</v>
      </c>
      <c r="B6" s="186"/>
      <c r="C6" s="186"/>
      <c r="D6" s="186"/>
      <c r="E6" s="186"/>
      <c r="F6" s="186"/>
      <c r="G6" s="186"/>
      <c r="H6" s="186"/>
    </row>
    <row r="7" ht="5.25" customHeight="1"/>
    <row r="8" spans="1:8" ht="15">
      <c r="A8" s="186" t="s">
        <v>620</v>
      </c>
      <c r="B8" s="186"/>
      <c r="C8" s="186"/>
      <c r="D8" s="186"/>
      <c r="E8" s="186"/>
      <c r="F8" s="186"/>
      <c r="G8" s="186"/>
      <c r="H8" s="186"/>
    </row>
    <row r="9" ht="5.25" customHeight="1"/>
    <row r="10" spans="1:8" ht="15" customHeight="1">
      <c r="A10" s="613" t="s">
        <v>12</v>
      </c>
      <c r="B10" s="613" t="s">
        <v>621</v>
      </c>
      <c r="C10" s="616" t="s">
        <v>622</v>
      </c>
      <c r="D10" s="615"/>
      <c r="E10" s="617"/>
      <c r="F10" s="616" t="s">
        <v>623</v>
      </c>
      <c r="G10" s="615"/>
      <c r="H10" s="617"/>
    </row>
    <row r="11" spans="1:8" ht="79.5" customHeight="1">
      <c r="A11" s="614"/>
      <c r="B11" s="614"/>
      <c r="C11" s="605" t="s">
        <v>624</v>
      </c>
      <c r="D11" s="605" t="s">
        <v>625</v>
      </c>
      <c r="E11" s="606" t="s">
        <v>253</v>
      </c>
      <c r="F11" s="605" t="s">
        <v>626</v>
      </c>
      <c r="G11" s="605" t="s">
        <v>627</v>
      </c>
      <c r="H11" s="606" t="s">
        <v>253</v>
      </c>
    </row>
    <row r="12" spans="1:8" ht="15">
      <c r="A12" s="602">
        <v>1</v>
      </c>
      <c r="B12" s="607">
        <v>2</v>
      </c>
      <c r="C12" s="607">
        <v>3</v>
      </c>
      <c r="D12" s="607">
        <v>4</v>
      </c>
      <c r="E12" s="608" t="s">
        <v>628</v>
      </c>
      <c r="F12" s="607">
        <v>6</v>
      </c>
      <c r="G12" s="607">
        <v>7</v>
      </c>
      <c r="H12" s="608" t="s">
        <v>629</v>
      </c>
    </row>
    <row r="13" spans="1:8" ht="45">
      <c r="A13" s="602" t="s">
        <v>257</v>
      </c>
      <c r="B13" s="603" t="s">
        <v>630</v>
      </c>
      <c r="C13" s="609"/>
      <c r="D13" s="609"/>
      <c r="E13" s="610">
        <f>IF(C13+D13=FBA!G60,C13+D13,0)</f>
        <v>0</v>
      </c>
      <c r="F13" s="609"/>
      <c r="G13" s="609"/>
      <c r="H13" s="610">
        <f>IF(F13+G13=FBA!F60,F13+G13,0)</f>
        <v>0</v>
      </c>
    </row>
    <row r="14" spans="1:8" ht="54.75" customHeight="1">
      <c r="A14" s="602" t="s">
        <v>259</v>
      </c>
      <c r="B14" s="603" t="s">
        <v>631</v>
      </c>
      <c r="C14" s="609"/>
      <c r="D14" s="609">
        <v>230791.17</v>
      </c>
      <c r="E14" s="610">
        <f>IF(C14+D14=FBA!G61,C14+D14,0)</f>
        <v>230791.17</v>
      </c>
      <c r="F14" s="609"/>
      <c r="G14" s="609">
        <v>224561.73</v>
      </c>
      <c r="H14" s="610">
        <f>IF(F14+G14=FBA!F61,F14+G14,0)</f>
        <v>224561.73</v>
      </c>
    </row>
    <row r="15" spans="1:8" ht="60" customHeight="1">
      <c r="A15" s="602" t="s">
        <v>262</v>
      </c>
      <c r="B15" s="603" t="s">
        <v>632</v>
      </c>
      <c r="C15" s="609"/>
      <c r="D15" s="609"/>
      <c r="E15" s="610">
        <f>IF(C15+D15=FBA!G62,C15+D15,0)</f>
        <v>0</v>
      </c>
      <c r="F15" s="609"/>
      <c r="G15" s="609"/>
      <c r="H15" s="610">
        <f>IF(F15+G15=FBA!F62,F15+G15,0)</f>
        <v>0</v>
      </c>
    </row>
    <row r="16" spans="1:8" ht="15" customHeight="1">
      <c r="A16" s="602" t="s">
        <v>264</v>
      </c>
      <c r="B16" s="603" t="s">
        <v>96</v>
      </c>
      <c r="C16" s="609"/>
      <c r="D16" s="609">
        <v>14081.76</v>
      </c>
      <c r="E16" s="610">
        <f>IF(C16+D16=FBA!G63,C16+D16,0)</f>
        <v>14081.76</v>
      </c>
      <c r="F16" s="609"/>
      <c r="G16" s="609">
        <v>10889.18</v>
      </c>
      <c r="H16" s="610">
        <f>IF(F16+G16=FBA!F63,F16+G16,0)</f>
        <v>10889.18</v>
      </c>
    </row>
    <row r="17" spans="1:8" ht="15" customHeight="1">
      <c r="A17" s="611" t="s">
        <v>266</v>
      </c>
      <c r="B17" s="612" t="s">
        <v>253</v>
      </c>
      <c r="C17" s="610">
        <f>C13+C14+C15+C16</f>
        <v>0</v>
      </c>
      <c r="D17" s="610">
        <f>D13+D14+D15+D16</f>
        <v>244872.93000000002</v>
      </c>
      <c r="E17" s="610">
        <f>C17+D17</f>
        <v>244872.93000000002</v>
      </c>
      <c r="F17" s="610">
        <f>F13+F14+F15+F16</f>
        <v>0</v>
      </c>
      <c r="G17" s="610">
        <f>G13+G14+G15+G16</f>
        <v>235450.91</v>
      </c>
      <c r="H17" s="610">
        <f>IF(F17+G17=FBA!F59,F17+G17,0)</f>
        <v>235450.91</v>
      </c>
    </row>
    <row r="18" ht="6.75" customHeight="1"/>
    <row r="19" spans="3:5" ht="11.25" customHeight="1">
      <c r="C19" s="157"/>
      <c r="D19" s="157"/>
      <c r="E19" s="157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" right="0.16" top="0.59" bottom="0.3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6" sqref="E16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41.28125" style="0" customWidth="1"/>
    <col min="4" max="4" width="20.57421875" style="0" customWidth="1"/>
    <col min="5" max="5" width="19.57421875" style="0" customWidth="1"/>
    <col min="6" max="6" width="2.57421875" style="0" customWidth="1"/>
    <col min="7" max="7" width="0.13671875" style="0" customWidth="1"/>
  </cols>
  <sheetData>
    <row r="1" spans="1:6" ht="12.75">
      <c r="A1" s="474"/>
      <c r="B1" s="233"/>
      <c r="C1" s="232" t="s">
        <v>633</v>
      </c>
      <c r="D1" s="232"/>
      <c r="E1" s="232"/>
      <c r="F1" s="474"/>
    </row>
    <row r="2" spans="1:6" ht="12.75">
      <c r="A2" s="474"/>
      <c r="B2" s="229"/>
      <c r="C2" s="232" t="s">
        <v>634</v>
      </c>
      <c r="D2" s="232"/>
      <c r="E2" s="232"/>
      <c r="F2" s="474"/>
    </row>
    <row r="3" spans="1:6" ht="12.75">
      <c r="A3" s="474"/>
      <c r="B3" s="229"/>
      <c r="C3" s="229" t="s">
        <v>635</v>
      </c>
      <c r="D3" s="474"/>
      <c r="E3" s="474"/>
      <c r="F3" s="474"/>
    </row>
    <row r="4" spans="1:6" ht="7.5" customHeight="1">
      <c r="A4" s="474"/>
      <c r="B4" s="474"/>
      <c r="C4" s="474"/>
      <c r="D4" s="474"/>
      <c r="E4" s="474"/>
      <c r="F4" s="474"/>
    </row>
    <row r="5" spans="1:6" ht="28.5" customHeight="1">
      <c r="A5" s="631" t="s">
        <v>636</v>
      </c>
      <c r="B5" s="631"/>
      <c r="C5" s="631"/>
      <c r="D5" s="631"/>
      <c r="E5" s="631"/>
      <c r="F5" s="618"/>
    </row>
    <row r="6" spans="1:6" ht="4.5" customHeight="1">
      <c r="A6" s="474"/>
      <c r="B6" s="474"/>
      <c r="C6" s="474"/>
      <c r="D6" s="474"/>
      <c r="E6" s="474"/>
      <c r="F6" s="474"/>
    </row>
    <row r="7" spans="1:6" ht="13.5" customHeight="1">
      <c r="A7" s="632" t="s">
        <v>637</v>
      </c>
      <c r="B7" s="632"/>
      <c r="C7" s="632"/>
      <c r="D7" s="632"/>
      <c r="E7" s="632"/>
      <c r="F7" s="474"/>
    </row>
    <row r="8" spans="1:6" ht="12.75">
      <c r="A8" s="474"/>
      <c r="B8" s="474"/>
      <c r="C8" s="474"/>
      <c r="D8" s="474"/>
      <c r="E8" s="474"/>
      <c r="F8" s="474"/>
    </row>
    <row r="9" spans="1:6" ht="28.5">
      <c r="A9" s="474"/>
      <c r="B9" s="619" t="s">
        <v>638</v>
      </c>
      <c r="C9" s="620" t="s">
        <v>639</v>
      </c>
      <c r="D9" s="620" t="s">
        <v>640</v>
      </c>
      <c r="E9" s="620" t="s">
        <v>641</v>
      </c>
      <c r="F9" s="474"/>
    </row>
    <row r="10" spans="1:6" ht="12.75">
      <c r="A10" s="474"/>
      <c r="B10" s="621">
        <v>1</v>
      </c>
      <c r="C10" s="622">
        <v>2</v>
      </c>
      <c r="D10" s="622">
        <v>3</v>
      </c>
      <c r="E10" s="622">
        <v>4</v>
      </c>
      <c r="F10" s="474"/>
    </row>
    <row r="11" spans="1:6" ht="21" customHeight="1">
      <c r="A11" s="474"/>
      <c r="B11" s="623" t="s">
        <v>257</v>
      </c>
      <c r="C11" s="624" t="s">
        <v>642</v>
      </c>
      <c r="D11" s="625">
        <f>D12+D13</f>
        <v>0</v>
      </c>
      <c r="E11" s="625">
        <f>E12+E13</f>
        <v>0</v>
      </c>
      <c r="F11" s="474"/>
    </row>
    <row r="12" spans="1:6" ht="21" customHeight="1">
      <c r="A12" s="474"/>
      <c r="B12" s="626" t="s">
        <v>506</v>
      </c>
      <c r="C12" s="627" t="s">
        <v>643</v>
      </c>
      <c r="D12" s="628"/>
      <c r="E12" s="628"/>
      <c r="F12" s="474"/>
    </row>
    <row r="13" spans="1:6" ht="21" customHeight="1">
      <c r="A13" s="474"/>
      <c r="B13" s="626" t="s">
        <v>508</v>
      </c>
      <c r="C13" s="629" t="s">
        <v>644</v>
      </c>
      <c r="D13" s="628"/>
      <c r="E13" s="628"/>
      <c r="F13" s="474"/>
    </row>
    <row r="14" spans="1:6" ht="21" customHeight="1">
      <c r="A14" s="474"/>
      <c r="B14" s="626" t="s">
        <v>259</v>
      </c>
      <c r="C14" s="630" t="s">
        <v>645</v>
      </c>
      <c r="D14" s="628"/>
      <c r="E14" s="628"/>
      <c r="F14" s="474"/>
    </row>
    <row r="15" spans="1:6" ht="21" customHeight="1">
      <c r="A15" s="474"/>
      <c r="B15" s="626" t="s">
        <v>262</v>
      </c>
      <c r="C15" s="627" t="s">
        <v>646</v>
      </c>
      <c r="D15" s="628"/>
      <c r="E15" s="628"/>
      <c r="F15" s="474"/>
    </row>
    <row r="16" spans="1:6" ht="21" customHeight="1">
      <c r="A16" s="474"/>
      <c r="B16" s="623" t="s">
        <v>264</v>
      </c>
      <c r="C16" s="624" t="s">
        <v>647</v>
      </c>
      <c r="D16" s="625">
        <f>D11+D14+D15</f>
        <v>0</v>
      </c>
      <c r="E16" s="625">
        <f>IF(E11+E14+E15=FBA!F67+FBA!F70,E11+E14+E15,0)</f>
        <v>0</v>
      </c>
      <c r="F16" s="474"/>
    </row>
    <row r="17" spans="1:6" ht="16.5" customHeight="1">
      <c r="A17" s="633" t="s">
        <v>648</v>
      </c>
      <c r="B17" s="633"/>
      <c r="C17" s="633"/>
      <c r="D17" s="633"/>
      <c r="E17" s="633"/>
      <c r="F17" s="474"/>
    </row>
  </sheetData>
  <mergeCells count="3">
    <mergeCell ref="A5:E5"/>
    <mergeCell ref="A7:E7"/>
    <mergeCell ref="A17:E17"/>
  </mergeCells>
  <printOptions/>
  <pageMargins left="0.75" right="0.75" top="0.59" bottom="0.39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9">
      <selection activeCell="K24" sqref="K24"/>
    </sheetView>
  </sheetViews>
  <sheetFormatPr defaultColWidth="9.140625" defaultRowHeight="12.75"/>
  <cols>
    <col min="1" max="1" width="5.00390625" style="634" customWidth="1"/>
    <col min="2" max="2" width="1.57421875" style="634" customWidth="1"/>
    <col min="3" max="3" width="33.421875" style="634" customWidth="1"/>
    <col min="4" max="4" width="9.421875" style="634" customWidth="1"/>
    <col min="5" max="5" width="10.8515625" style="634" customWidth="1"/>
    <col min="6" max="6" width="10.140625" style="634" customWidth="1"/>
    <col min="7" max="7" width="9.7109375" style="634" customWidth="1"/>
    <col min="8" max="8" width="10.28125" style="634" customWidth="1"/>
    <col min="9" max="9" width="10.140625" style="634" customWidth="1"/>
    <col min="10" max="16384" width="9.140625" style="634" customWidth="1"/>
  </cols>
  <sheetData>
    <row r="1" ht="15">
      <c r="F1" s="151"/>
    </row>
    <row r="2" spans="6:10" ht="12.75" customHeight="1">
      <c r="F2" s="180" t="s">
        <v>524</v>
      </c>
      <c r="G2" s="180"/>
      <c r="H2" s="180"/>
      <c r="I2" s="180"/>
      <c r="J2" s="180"/>
    </row>
    <row r="3" spans="2:9" ht="15">
      <c r="B3" s="635"/>
      <c r="F3" s="180" t="s">
        <v>649</v>
      </c>
      <c r="H3" s="636"/>
      <c r="I3" s="637"/>
    </row>
    <row r="4" spans="1:9" s="638" customFormat="1" ht="33.75" customHeight="1">
      <c r="A4" s="529" t="s">
        <v>650</v>
      </c>
      <c r="B4" s="529"/>
      <c r="C4" s="529"/>
      <c r="D4" s="529"/>
      <c r="E4" s="529"/>
      <c r="F4" s="529"/>
      <c r="G4" s="529"/>
      <c r="H4" s="529"/>
      <c r="I4" s="529"/>
    </row>
    <row r="5" spans="1:9" ht="18" customHeight="1">
      <c r="A5" s="186" t="s">
        <v>651</v>
      </c>
      <c r="B5" s="186"/>
      <c r="C5" s="186"/>
      <c r="D5" s="186"/>
      <c r="E5" s="186"/>
      <c r="F5" s="186"/>
      <c r="G5" s="186"/>
      <c r="H5" s="186"/>
      <c r="I5" s="186"/>
    </row>
    <row r="7" spans="1:9" ht="25.5" customHeight="1">
      <c r="A7" s="643" t="s">
        <v>12</v>
      </c>
      <c r="B7" s="645" t="s">
        <v>504</v>
      </c>
      <c r="C7" s="646"/>
      <c r="D7" s="649" t="s">
        <v>15</v>
      </c>
      <c r="E7" s="530"/>
      <c r="F7" s="532"/>
      <c r="G7" s="649" t="s">
        <v>16</v>
      </c>
      <c r="H7" s="530"/>
      <c r="I7" s="532"/>
    </row>
    <row r="8" spans="1:9" ht="123" customHeight="1">
      <c r="A8" s="644"/>
      <c r="B8" s="647"/>
      <c r="C8" s="648"/>
      <c r="D8" s="516" t="s">
        <v>528</v>
      </c>
      <c r="E8" s="516" t="s">
        <v>652</v>
      </c>
      <c r="F8" s="516" t="s">
        <v>653</v>
      </c>
      <c r="G8" s="516" t="s">
        <v>528</v>
      </c>
      <c r="H8" s="516" t="s">
        <v>652</v>
      </c>
      <c r="I8" s="516" t="s">
        <v>653</v>
      </c>
    </row>
    <row r="9" spans="1:9" ht="15">
      <c r="A9" s="515">
        <v>1</v>
      </c>
      <c r="B9" s="533">
        <v>2</v>
      </c>
      <c r="C9" s="534"/>
      <c r="D9" s="516">
        <v>3</v>
      </c>
      <c r="E9" s="516">
        <v>4</v>
      </c>
      <c r="F9" s="516">
        <v>5</v>
      </c>
      <c r="G9" s="516">
        <v>6</v>
      </c>
      <c r="H9" s="516">
        <v>7</v>
      </c>
      <c r="I9" s="516">
        <v>8</v>
      </c>
    </row>
    <row r="10" spans="1:9" ht="25.5" customHeight="1">
      <c r="A10" s="518" t="s">
        <v>257</v>
      </c>
      <c r="B10" s="650" t="s">
        <v>108</v>
      </c>
      <c r="C10" s="651"/>
      <c r="D10" s="519">
        <f>FBA!F73</f>
        <v>0</v>
      </c>
      <c r="E10" s="639"/>
      <c r="F10" s="639"/>
      <c r="G10" s="519">
        <f>FBA!G73</f>
        <v>0</v>
      </c>
      <c r="H10" s="639"/>
      <c r="I10" s="639"/>
    </row>
    <row r="11" spans="1:9" ht="26.25" customHeight="1">
      <c r="A11" s="518" t="s">
        <v>654</v>
      </c>
      <c r="B11" s="650" t="s">
        <v>119</v>
      </c>
      <c r="C11" s="651"/>
      <c r="D11" s="640">
        <f>FBA!F81</f>
        <v>0</v>
      </c>
      <c r="E11" s="526"/>
      <c r="F11" s="639"/>
      <c r="G11" s="640">
        <f>FBA!G81</f>
        <v>0</v>
      </c>
      <c r="H11" s="526"/>
      <c r="I11" s="639"/>
    </row>
    <row r="12" spans="1:9" ht="18.75" customHeight="1">
      <c r="A12" s="518" t="s">
        <v>262</v>
      </c>
      <c r="B12" s="650" t="s">
        <v>117</v>
      </c>
      <c r="C12" s="651"/>
      <c r="D12" s="519">
        <f>FBA!F80</f>
        <v>570.25</v>
      </c>
      <c r="E12" s="639"/>
      <c r="F12" s="639"/>
      <c r="G12" s="519">
        <f>FBA!G80</f>
        <v>1378.28</v>
      </c>
      <c r="H12" s="639"/>
      <c r="I12" s="639"/>
    </row>
    <row r="13" spans="1:9" ht="18.75" customHeight="1">
      <c r="A13" s="518" t="s">
        <v>264</v>
      </c>
      <c r="B13" s="650" t="s">
        <v>121</v>
      </c>
      <c r="C13" s="651"/>
      <c r="D13" s="519">
        <f>IF(SUM(D14:D17)=FBA!F82,SUM(D14:D17),0)</f>
        <v>0</v>
      </c>
      <c r="E13" s="519">
        <f>SUM(E14:E17)</f>
        <v>0</v>
      </c>
      <c r="F13" s="519">
        <f>SUM(F14:F17)</f>
        <v>0</v>
      </c>
      <c r="G13" s="519">
        <f>IF(SUM(G14:G17)=FBA!G82,SUM(G14:G17),0)</f>
        <v>0</v>
      </c>
      <c r="H13" s="519">
        <f>SUM(H14:H17)</f>
        <v>0</v>
      </c>
      <c r="I13" s="519">
        <f>SUM(I14:I17)</f>
        <v>0</v>
      </c>
    </row>
    <row r="14" spans="1:9" ht="15">
      <c r="A14" s="515" t="s">
        <v>655</v>
      </c>
      <c r="B14" s="641"/>
      <c r="C14" s="642" t="s">
        <v>656</v>
      </c>
      <c r="D14" s="639"/>
      <c r="E14" s="639"/>
      <c r="F14" s="639"/>
      <c r="G14" s="639"/>
      <c r="H14" s="639"/>
      <c r="I14" s="639"/>
    </row>
    <row r="15" spans="1:9" ht="15">
      <c r="A15" s="515" t="s">
        <v>657</v>
      </c>
      <c r="B15" s="641"/>
      <c r="C15" s="642" t="s">
        <v>658</v>
      </c>
      <c r="D15" s="639"/>
      <c r="E15" s="639"/>
      <c r="F15" s="639"/>
      <c r="G15" s="639"/>
      <c r="H15" s="639"/>
      <c r="I15" s="639"/>
    </row>
    <row r="16" spans="1:9" ht="15">
      <c r="A16" s="526" t="s">
        <v>659</v>
      </c>
      <c r="B16" s="641"/>
      <c r="C16" s="642" t="s">
        <v>660</v>
      </c>
      <c r="D16" s="639"/>
      <c r="E16" s="639"/>
      <c r="F16" s="639"/>
      <c r="G16" s="639"/>
      <c r="H16" s="639"/>
      <c r="I16" s="639"/>
    </row>
    <row r="17" spans="1:9" ht="15">
      <c r="A17" s="526" t="s">
        <v>661</v>
      </c>
      <c r="B17" s="641"/>
      <c r="C17" s="642" t="s">
        <v>662</v>
      </c>
      <c r="D17" s="639"/>
      <c r="E17" s="639"/>
      <c r="F17" s="639"/>
      <c r="G17" s="639"/>
      <c r="H17" s="639"/>
      <c r="I17" s="639"/>
    </row>
    <row r="18" spans="1:9" ht="20.25" customHeight="1">
      <c r="A18" s="518" t="s">
        <v>266</v>
      </c>
      <c r="B18" s="650" t="s">
        <v>123</v>
      </c>
      <c r="C18" s="651"/>
      <c r="D18" s="519">
        <f>IF(SUM(D19:D21)=FBA!F83,SUM(D19:D21),0)</f>
        <v>0</v>
      </c>
      <c r="E18" s="519">
        <f>SUM(E19:E21)</f>
        <v>0</v>
      </c>
      <c r="F18" s="519">
        <f>SUM(F19:F21)</f>
        <v>0</v>
      </c>
      <c r="G18" s="519">
        <f>IF(SUM(G19:G21)=FBA!G83,SUM(G19:G21),0)</f>
        <v>0</v>
      </c>
      <c r="H18" s="519">
        <f>SUM(H19:H21)</f>
        <v>0</v>
      </c>
      <c r="I18" s="519">
        <f>SUM(I19:I21)</f>
        <v>0</v>
      </c>
    </row>
    <row r="19" spans="1:9" ht="15">
      <c r="A19" s="526" t="s">
        <v>663</v>
      </c>
      <c r="B19" s="641"/>
      <c r="C19" s="642" t="s">
        <v>664</v>
      </c>
      <c r="D19" s="639"/>
      <c r="E19" s="639"/>
      <c r="F19" s="639"/>
      <c r="G19" s="639"/>
      <c r="H19" s="639"/>
      <c r="I19" s="639"/>
    </row>
    <row r="20" spans="1:9" ht="15">
      <c r="A20" s="526" t="s">
        <v>665</v>
      </c>
      <c r="B20" s="641"/>
      <c r="C20" s="642" t="s">
        <v>666</v>
      </c>
      <c r="D20" s="639"/>
      <c r="E20" s="639"/>
      <c r="F20" s="639"/>
      <c r="G20" s="639"/>
      <c r="H20" s="639"/>
      <c r="I20" s="639"/>
    </row>
    <row r="21" spans="1:9" ht="15">
      <c r="A21" s="526" t="s">
        <v>667</v>
      </c>
      <c r="B21" s="641"/>
      <c r="C21" s="642" t="s">
        <v>668</v>
      </c>
      <c r="D21" s="639"/>
      <c r="E21" s="639"/>
      <c r="F21" s="639"/>
      <c r="G21" s="639"/>
      <c r="H21" s="639"/>
      <c r="I21" s="639"/>
    </row>
    <row r="22" spans="1:9" ht="31.5" customHeight="1">
      <c r="A22" s="518" t="s">
        <v>268</v>
      </c>
      <c r="B22" s="650" t="s">
        <v>669</v>
      </c>
      <c r="C22" s="651"/>
      <c r="D22" s="519">
        <f aca="true" t="shared" si="0" ref="D22:I22">D10+D11+D12+D13+D18</f>
        <v>570.25</v>
      </c>
      <c r="E22" s="519">
        <f t="shared" si="0"/>
        <v>0</v>
      </c>
      <c r="F22" s="519">
        <f t="shared" si="0"/>
        <v>0</v>
      </c>
      <c r="G22" s="519">
        <f t="shared" si="0"/>
        <v>1378.28</v>
      </c>
      <c r="H22" s="519">
        <f t="shared" si="0"/>
        <v>0</v>
      </c>
      <c r="I22" s="519">
        <f t="shared" si="0"/>
        <v>0</v>
      </c>
    </row>
    <row r="24" spans="1:9" ht="15">
      <c r="A24" s="652" t="s">
        <v>670</v>
      </c>
      <c r="B24" s="652"/>
      <c r="C24" s="652"/>
      <c r="D24" s="652"/>
      <c r="E24" s="652"/>
      <c r="F24" s="652"/>
      <c r="G24" s="652"/>
      <c r="H24" s="652"/>
      <c r="I24" s="652"/>
    </row>
  </sheetData>
  <mergeCells count="14">
    <mergeCell ref="B13:C13"/>
    <mergeCell ref="B18:C18"/>
    <mergeCell ref="B22:C22"/>
    <mergeCell ref="A24:I24"/>
    <mergeCell ref="B9:C9"/>
    <mergeCell ref="B10:C10"/>
    <mergeCell ref="B11:C11"/>
    <mergeCell ref="B12:C12"/>
    <mergeCell ref="A4:I4"/>
    <mergeCell ref="A5:I5"/>
    <mergeCell ref="A7:A8"/>
    <mergeCell ref="B7:C8"/>
    <mergeCell ref="D7:F7"/>
    <mergeCell ref="G7:I7"/>
  </mergeCells>
  <printOptions/>
  <pageMargins left="0.35" right="0.16" top="0.59" bottom="0.39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16" sqref="I16"/>
    </sheetView>
  </sheetViews>
  <sheetFormatPr defaultColWidth="9.140625" defaultRowHeight="12.75"/>
  <cols>
    <col min="1" max="1" width="5.57421875" style="426" customWidth="1"/>
    <col min="2" max="2" width="1.8515625" style="426" customWidth="1"/>
    <col min="3" max="3" width="52.00390625" style="426" customWidth="1"/>
    <col min="4" max="4" width="15.7109375" style="426" customWidth="1"/>
    <col min="5" max="5" width="18.57421875" style="426" customWidth="1"/>
    <col min="6" max="16384" width="9.140625" style="426" customWidth="1"/>
  </cols>
  <sheetData>
    <row r="1" spans="4:5" ht="12.75">
      <c r="D1" s="151"/>
      <c r="E1" s="150"/>
    </row>
    <row r="2" spans="1:5" ht="12.75">
      <c r="A2" s="653"/>
      <c r="B2" s="653"/>
      <c r="C2" s="653"/>
      <c r="D2" s="508"/>
      <c r="E2" s="654" t="s">
        <v>671</v>
      </c>
    </row>
    <row r="3" spans="1:5" ht="12.75">
      <c r="A3" s="653"/>
      <c r="B3" s="653"/>
      <c r="C3" s="655"/>
      <c r="D3" s="654" t="s">
        <v>672</v>
      </c>
      <c r="E3" s="656"/>
    </row>
    <row r="4" spans="1:5" ht="12.75">
      <c r="A4" s="653"/>
      <c r="B4" s="653"/>
      <c r="C4" s="655"/>
      <c r="D4" s="656"/>
      <c r="E4" s="656"/>
    </row>
    <row r="5" spans="1:5" ht="33" customHeight="1">
      <c r="A5" s="666" t="s">
        <v>673</v>
      </c>
      <c r="B5" s="666"/>
      <c r="C5" s="666"/>
      <c r="D5" s="666"/>
      <c r="E5" s="666"/>
    </row>
    <row r="6" spans="1:5" ht="12.75" customHeight="1">
      <c r="A6" s="657"/>
      <c r="B6" s="657"/>
      <c r="C6" s="657"/>
      <c r="D6" s="657"/>
      <c r="E6" s="657"/>
    </row>
    <row r="7" spans="1:5" ht="49.5" customHeight="1">
      <c r="A7" s="553" t="s">
        <v>674</v>
      </c>
      <c r="B7" s="553"/>
      <c r="C7" s="553"/>
      <c r="D7" s="553"/>
      <c r="E7" s="553"/>
    </row>
    <row r="8" spans="1:5" ht="12.75">
      <c r="A8" s="653"/>
      <c r="B8" s="653"/>
      <c r="C8" s="653"/>
      <c r="D8" s="653"/>
      <c r="E8" s="653"/>
    </row>
    <row r="9" spans="1:5" ht="25.5">
      <c r="A9" s="586" t="s">
        <v>12</v>
      </c>
      <c r="B9" s="667" t="s">
        <v>504</v>
      </c>
      <c r="C9" s="562"/>
      <c r="D9" s="658" t="s">
        <v>161</v>
      </c>
      <c r="E9" s="658" t="s">
        <v>162</v>
      </c>
    </row>
    <row r="10" spans="1:5" ht="12.75">
      <c r="A10" s="542">
        <v>1</v>
      </c>
      <c r="B10" s="563">
        <v>2</v>
      </c>
      <c r="C10" s="564"/>
      <c r="D10" s="541">
        <v>3</v>
      </c>
      <c r="E10" s="541">
        <v>4</v>
      </c>
    </row>
    <row r="11" spans="1:5" ht="17.25" customHeight="1">
      <c r="A11" s="543" t="s">
        <v>257</v>
      </c>
      <c r="B11" s="565" t="s">
        <v>675</v>
      </c>
      <c r="C11" s="566"/>
      <c r="D11" s="659">
        <f>SUM(D12:D15)</f>
        <v>0</v>
      </c>
      <c r="E11" s="659">
        <f>SUM(E12:E15)</f>
        <v>0</v>
      </c>
    </row>
    <row r="12" spans="1:5" ht="15.75" customHeight="1">
      <c r="A12" s="542" t="s">
        <v>506</v>
      </c>
      <c r="B12" s="660"/>
      <c r="C12" s="661" t="s">
        <v>676</v>
      </c>
      <c r="D12" s="541"/>
      <c r="E12" s="548"/>
    </row>
    <row r="13" spans="1:5" ht="25.5">
      <c r="A13" s="542" t="s">
        <v>508</v>
      </c>
      <c r="B13" s="660"/>
      <c r="C13" s="661" t="s">
        <v>677</v>
      </c>
      <c r="D13" s="541"/>
      <c r="E13" s="548"/>
    </row>
    <row r="14" spans="1:5" ht="15" customHeight="1">
      <c r="A14" s="662" t="s">
        <v>308</v>
      </c>
      <c r="B14" s="663"/>
      <c r="C14" s="661" t="s">
        <v>678</v>
      </c>
      <c r="D14" s="541"/>
      <c r="E14" s="548"/>
    </row>
    <row r="15" spans="1:5" ht="15" customHeight="1">
      <c r="A15" s="662" t="s">
        <v>511</v>
      </c>
      <c r="B15" s="663"/>
      <c r="C15" s="661" t="s">
        <v>549</v>
      </c>
      <c r="D15" s="541"/>
      <c r="E15" s="548"/>
    </row>
    <row r="16" spans="1:5" ht="20.25" customHeight="1">
      <c r="A16" s="549" t="s">
        <v>259</v>
      </c>
      <c r="B16" s="573" t="s">
        <v>679</v>
      </c>
      <c r="C16" s="574"/>
      <c r="D16" s="541"/>
      <c r="E16" s="548"/>
    </row>
    <row r="17" spans="1:5" ht="18" customHeight="1">
      <c r="A17" s="543" t="s">
        <v>262</v>
      </c>
      <c r="B17" s="664" t="s">
        <v>175</v>
      </c>
      <c r="C17" s="665"/>
      <c r="D17" s="659">
        <f>D11-D16</f>
        <v>0</v>
      </c>
      <c r="E17" s="659">
        <f>E11-E16</f>
        <v>0</v>
      </c>
    </row>
    <row r="18" spans="1:5" ht="12.75">
      <c r="A18" s="668" t="s">
        <v>680</v>
      </c>
      <c r="B18" s="668"/>
      <c r="C18" s="668"/>
      <c r="D18" s="668"/>
      <c r="E18" s="668"/>
    </row>
    <row r="19" spans="1:5" ht="24" customHeight="1">
      <c r="A19" s="669" t="s">
        <v>681</v>
      </c>
      <c r="B19" s="669"/>
      <c r="C19" s="669"/>
      <c r="D19" s="669"/>
      <c r="E19" s="669"/>
    </row>
    <row r="20" spans="1:5" ht="12.75">
      <c r="A20" s="670" t="s">
        <v>682</v>
      </c>
      <c r="B20" s="670"/>
      <c r="C20" s="670"/>
      <c r="D20" s="670"/>
      <c r="E20" s="670"/>
    </row>
    <row r="21" ht="27.75" customHeight="1"/>
    <row r="22" ht="23.25" customHeight="1"/>
  </sheetData>
  <mergeCells count="9">
    <mergeCell ref="A20:E20"/>
    <mergeCell ref="B11:C11"/>
    <mergeCell ref="B16:C16"/>
    <mergeCell ref="A18:E18"/>
    <mergeCell ref="A19:E19"/>
    <mergeCell ref="A5:E5"/>
    <mergeCell ref="A7:E7"/>
    <mergeCell ref="B9:C9"/>
    <mergeCell ref="B10:C10"/>
  </mergeCells>
  <printOptions/>
  <pageMargins left="0.35" right="0.16" top="0.59" bottom="0.39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18" sqref="C18"/>
    </sheetView>
  </sheetViews>
  <sheetFormatPr defaultColWidth="9.140625" defaultRowHeight="12.75"/>
  <cols>
    <col min="1" max="1" width="6.00390625" style="671" customWidth="1"/>
    <col min="2" max="2" width="58.7109375" style="671" customWidth="1"/>
    <col min="3" max="3" width="16.140625" style="671" customWidth="1"/>
    <col min="4" max="4" width="16.00390625" style="671" customWidth="1"/>
    <col min="5" max="5" width="4.28125" style="671" customWidth="1"/>
    <col min="6" max="16384" width="9.140625" style="671" customWidth="1"/>
  </cols>
  <sheetData>
    <row r="1" spans="1:12" s="672" customFormat="1" ht="12.75">
      <c r="A1" s="671"/>
      <c r="B1" s="673"/>
      <c r="C1" s="674"/>
      <c r="D1" s="673"/>
      <c r="E1" s="675"/>
      <c r="F1" s="675"/>
      <c r="G1" s="676"/>
      <c r="H1" s="675"/>
      <c r="I1" s="676"/>
      <c r="J1" s="675"/>
      <c r="K1" s="675"/>
      <c r="L1" s="675"/>
    </row>
    <row r="2" spans="1:11" s="672" customFormat="1" ht="12.75">
      <c r="A2" s="678"/>
      <c r="B2" s="679"/>
      <c r="C2" s="680"/>
      <c r="D2" s="681" t="s">
        <v>671</v>
      </c>
      <c r="E2" s="678"/>
      <c r="F2" s="677"/>
      <c r="G2" s="682"/>
      <c r="H2" s="682"/>
      <c r="I2" s="682"/>
      <c r="J2" s="682"/>
      <c r="K2" s="677"/>
    </row>
    <row r="3" spans="1:11" s="672" customFormat="1" ht="12.75">
      <c r="A3" s="678"/>
      <c r="B3" s="679"/>
      <c r="C3" s="683" t="s">
        <v>683</v>
      </c>
      <c r="D3" s="684"/>
      <c r="E3" s="678"/>
      <c r="F3" s="685"/>
      <c r="G3" s="685"/>
      <c r="H3" s="686"/>
      <c r="I3" s="686"/>
      <c r="J3" s="685"/>
      <c r="K3" s="685"/>
    </row>
    <row r="4" spans="1:11" s="672" customFormat="1" ht="12.75">
      <c r="A4" s="678"/>
      <c r="B4" s="679"/>
      <c r="C4" s="683"/>
      <c r="D4" s="684"/>
      <c r="E4" s="678"/>
      <c r="F4" s="685"/>
      <c r="G4" s="685"/>
      <c r="H4" s="686"/>
      <c r="I4" s="686"/>
      <c r="J4" s="685"/>
      <c r="K4" s="685"/>
    </row>
    <row r="5" spans="1:11" s="672" customFormat="1" ht="12.75" customHeight="1">
      <c r="A5" s="709" t="s">
        <v>684</v>
      </c>
      <c r="B5" s="709"/>
      <c r="C5" s="709"/>
      <c r="D5" s="709"/>
      <c r="E5" s="687"/>
      <c r="F5" s="687"/>
      <c r="G5" s="675"/>
      <c r="H5" s="686"/>
      <c r="I5" s="686"/>
      <c r="J5" s="685"/>
      <c r="K5" s="685"/>
    </row>
    <row r="6" spans="1:12" ht="18.75" customHeight="1">
      <c r="A6" s="709"/>
      <c r="B6" s="709"/>
      <c r="C6" s="709"/>
      <c r="D6" s="709"/>
      <c r="E6" s="687"/>
      <c r="F6" s="687"/>
      <c r="G6" s="688"/>
      <c r="H6" s="688"/>
      <c r="I6" s="688"/>
      <c r="J6" s="688"/>
      <c r="K6" s="688"/>
      <c r="L6" s="688"/>
    </row>
    <row r="7" spans="1:12" ht="18.75" customHeight="1">
      <c r="A7" s="687"/>
      <c r="B7" s="687"/>
      <c r="C7" s="687"/>
      <c r="D7" s="687"/>
      <c r="E7" s="687"/>
      <c r="F7" s="687"/>
      <c r="G7" s="688"/>
      <c r="H7" s="688"/>
      <c r="I7" s="688"/>
      <c r="J7" s="688"/>
      <c r="K7" s="688"/>
      <c r="L7" s="688"/>
    </row>
    <row r="8" spans="1:12" ht="47.25" customHeight="1">
      <c r="A8" s="710" t="s">
        <v>685</v>
      </c>
      <c r="B8" s="710"/>
      <c r="C8" s="710"/>
      <c r="D8" s="710"/>
      <c r="E8" s="688"/>
      <c r="F8" s="688"/>
      <c r="G8" s="688"/>
      <c r="H8" s="688"/>
      <c r="I8" s="688"/>
      <c r="J8" s="688"/>
      <c r="K8" s="688"/>
      <c r="L8" s="688"/>
    </row>
    <row r="9" spans="1:12" ht="12.75">
      <c r="A9" s="688"/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</row>
    <row r="10" spans="1:12" s="689" customFormat="1" ht="38.25">
      <c r="A10" s="690" t="s">
        <v>12</v>
      </c>
      <c r="B10" s="691" t="s">
        <v>504</v>
      </c>
      <c r="C10" s="691" t="s">
        <v>161</v>
      </c>
      <c r="D10" s="691" t="s">
        <v>162</v>
      </c>
      <c r="E10" s="692"/>
      <c r="F10" s="692"/>
      <c r="G10" s="692"/>
      <c r="H10" s="692"/>
      <c r="I10" s="692"/>
      <c r="J10" s="692"/>
      <c r="K10" s="692"/>
      <c r="L10" s="692"/>
    </row>
    <row r="11" spans="1:12" s="689" customFormat="1" ht="12.75">
      <c r="A11" s="693">
        <v>1</v>
      </c>
      <c r="B11" s="694">
        <v>2</v>
      </c>
      <c r="C11" s="693">
        <v>3</v>
      </c>
      <c r="D11" s="695">
        <v>4</v>
      </c>
      <c r="E11" s="692"/>
      <c r="F11" s="692"/>
      <c r="G11" s="692"/>
      <c r="H11" s="692"/>
      <c r="I11" s="692"/>
      <c r="J11" s="692"/>
      <c r="K11" s="692"/>
      <c r="L11" s="692"/>
    </row>
    <row r="12" spans="1:12" ht="16.5" customHeight="1">
      <c r="A12" s="696" t="s">
        <v>257</v>
      </c>
      <c r="B12" s="697" t="s">
        <v>220</v>
      </c>
      <c r="C12" s="698">
        <f>SUM(C13:C18)</f>
        <v>10.5</v>
      </c>
      <c r="D12" s="699">
        <f>SUM(D13:D18)</f>
        <v>0</v>
      </c>
      <c r="E12" s="688"/>
      <c r="F12" s="688"/>
      <c r="G12" s="688"/>
      <c r="H12" s="688"/>
      <c r="I12" s="688"/>
      <c r="J12" s="688"/>
      <c r="K12" s="688"/>
      <c r="L12" s="688"/>
    </row>
    <row r="13" spans="1:12" ht="16.5" customHeight="1">
      <c r="A13" s="700" t="s">
        <v>686</v>
      </c>
      <c r="B13" s="701" t="s">
        <v>687</v>
      </c>
      <c r="C13" s="702"/>
      <c r="D13" s="702"/>
      <c r="E13" s="688"/>
      <c r="F13" s="688"/>
      <c r="G13" s="688"/>
      <c r="H13" s="688"/>
      <c r="I13" s="688"/>
      <c r="J13" s="688"/>
      <c r="K13" s="688"/>
      <c r="L13" s="688"/>
    </row>
    <row r="14" spans="1:12" ht="16.5" customHeight="1">
      <c r="A14" s="700" t="s">
        <v>688</v>
      </c>
      <c r="B14" s="701" t="s">
        <v>689</v>
      </c>
      <c r="C14" s="702"/>
      <c r="D14" s="702"/>
      <c r="E14" s="688"/>
      <c r="F14" s="688"/>
      <c r="G14" s="688"/>
      <c r="H14" s="688"/>
      <c r="I14" s="688"/>
      <c r="J14" s="688"/>
      <c r="K14" s="688"/>
      <c r="L14" s="688"/>
    </row>
    <row r="15" spans="1:12" ht="16.5" customHeight="1">
      <c r="A15" s="700" t="s">
        <v>690</v>
      </c>
      <c r="B15" s="701" t="s">
        <v>691</v>
      </c>
      <c r="C15" s="702"/>
      <c r="D15" s="702"/>
      <c r="E15" s="688"/>
      <c r="F15" s="688"/>
      <c r="G15" s="688"/>
      <c r="H15" s="688"/>
      <c r="I15" s="688"/>
      <c r="J15" s="688"/>
      <c r="K15" s="688"/>
      <c r="L15" s="688"/>
    </row>
    <row r="16" spans="1:12" ht="16.5" customHeight="1">
      <c r="A16" s="700" t="s">
        <v>692</v>
      </c>
      <c r="B16" s="701" t="s">
        <v>693</v>
      </c>
      <c r="C16" s="702">
        <v>10.5</v>
      </c>
      <c r="D16" s="702"/>
      <c r="E16" s="688"/>
      <c r="F16" s="688"/>
      <c r="G16" s="688"/>
      <c r="H16" s="688"/>
      <c r="I16" s="688"/>
      <c r="J16" s="688"/>
      <c r="K16" s="688"/>
      <c r="L16" s="688"/>
    </row>
    <row r="17" spans="1:12" ht="16.5" customHeight="1">
      <c r="A17" s="700" t="s">
        <v>694</v>
      </c>
      <c r="B17" s="701" t="s">
        <v>695</v>
      </c>
      <c r="C17" s="702"/>
      <c r="D17" s="702"/>
      <c r="E17" s="688"/>
      <c r="F17" s="688"/>
      <c r="G17" s="688"/>
      <c r="H17" s="688"/>
      <c r="I17" s="688"/>
      <c r="J17" s="688"/>
      <c r="K17" s="688"/>
      <c r="L17" s="688"/>
    </row>
    <row r="18" spans="1:12" ht="16.5" customHeight="1">
      <c r="A18" s="700" t="s">
        <v>696</v>
      </c>
      <c r="B18" s="701" t="s">
        <v>549</v>
      </c>
      <c r="C18" s="702"/>
      <c r="D18" s="702"/>
      <c r="E18" s="688"/>
      <c r="F18" s="688"/>
      <c r="G18" s="688"/>
      <c r="H18" s="688"/>
      <c r="I18" s="688"/>
      <c r="J18" s="688"/>
      <c r="K18" s="688"/>
      <c r="L18" s="688"/>
    </row>
    <row r="19" spans="1:12" ht="16.5" customHeight="1">
      <c r="A19" s="703" t="s">
        <v>259</v>
      </c>
      <c r="B19" s="704" t="s">
        <v>697</v>
      </c>
      <c r="C19" s="705"/>
      <c r="D19" s="702"/>
      <c r="E19" s="688"/>
      <c r="F19" s="688"/>
      <c r="G19" s="688"/>
      <c r="H19" s="688"/>
      <c r="I19" s="688"/>
      <c r="J19" s="688"/>
      <c r="K19" s="688"/>
      <c r="L19" s="688"/>
    </row>
    <row r="20" spans="1:12" ht="16.5" customHeight="1">
      <c r="A20" s="696" t="s">
        <v>262</v>
      </c>
      <c r="B20" s="697" t="s">
        <v>224</v>
      </c>
      <c r="C20" s="698">
        <f>SUM(C21:C26)</f>
        <v>0</v>
      </c>
      <c r="D20" s="699">
        <f>SUM(D21:D26)</f>
        <v>0</v>
      </c>
      <c r="E20" s="688"/>
      <c r="F20" s="688"/>
      <c r="G20" s="688"/>
      <c r="H20" s="688"/>
      <c r="I20" s="688"/>
      <c r="J20" s="688"/>
      <c r="K20" s="688"/>
      <c r="L20" s="688"/>
    </row>
    <row r="21" spans="1:12" ht="16.5" customHeight="1">
      <c r="A21" s="706" t="s">
        <v>698</v>
      </c>
      <c r="B21" s="707" t="s">
        <v>699</v>
      </c>
      <c r="C21" s="702"/>
      <c r="D21" s="702"/>
      <c r="E21" s="688"/>
      <c r="F21" s="688"/>
      <c r="G21" s="688"/>
      <c r="H21" s="688"/>
      <c r="I21" s="688"/>
      <c r="J21" s="688"/>
      <c r="K21" s="688"/>
      <c r="L21" s="688"/>
    </row>
    <row r="22" spans="1:12" ht="16.5" customHeight="1">
      <c r="A22" s="706" t="s">
        <v>700</v>
      </c>
      <c r="B22" s="707" t="s">
        <v>701</v>
      </c>
      <c r="C22" s="702"/>
      <c r="D22" s="702"/>
      <c r="E22" s="688"/>
      <c r="F22" s="688"/>
      <c r="G22" s="688"/>
      <c r="H22" s="688"/>
      <c r="I22" s="688"/>
      <c r="J22" s="688"/>
      <c r="K22" s="688"/>
      <c r="L22" s="688"/>
    </row>
    <row r="23" spans="1:12" ht="16.5" customHeight="1">
      <c r="A23" s="706" t="s">
        <v>702</v>
      </c>
      <c r="B23" s="707" t="s">
        <v>703</v>
      </c>
      <c r="C23" s="702"/>
      <c r="D23" s="702"/>
      <c r="E23" s="688"/>
      <c r="F23" s="688"/>
      <c r="G23" s="688"/>
      <c r="H23" s="688"/>
      <c r="I23" s="688"/>
      <c r="J23" s="688"/>
      <c r="K23" s="688"/>
      <c r="L23" s="688"/>
    </row>
    <row r="24" spans="1:12" ht="16.5" customHeight="1">
      <c r="A24" s="706" t="s">
        <v>704</v>
      </c>
      <c r="B24" s="707" t="s">
        <v>705</v>
      </c>
      <c r="C24" s="702"/>
      <c r="D24" s="702"/>
      <c r="E24" s="688"/>
      <c r="F24" s="688"/>
      <c r="G24" s="688"/>
      <c r="H24" s="688"/>
      <c r="I24" s="688"/>
      <c r="J24" s="688"/>
      <c r="K24" s="688"/>
      <c r="L24" s="688"/>
    </row>
    <row r="25" spans="1:12" ht="16.5" customHeight="1">
      <c r="A25" s="706" t="s">
        <v>706</v>
      </c>
      <c r="B25" s="707" t="s">
        <v>707</v>
      </c>
      <c r="C25" s="702"/>
      <c r="D25" s="702"/>
      <c r="E25" s="688"/>
      <c r="F25" s="688"/>
      <c r="G25" s="688"/>
      <c r="H25" s="688"/>
      <c r="I25" s="688"/>
      <c r="J25" s="688"/>
      <c r="K25" s="688"/>
      <c r="L25" s="688"/>
    </row>
    <row r="26" spans="1:12" ht="16.5" customHeight="1">
      <c r="A26" s="706" t="s">
        <v>708</v>
      </c>
      <c r="B26" s="708" t="s">
        <v>224</v>
      </c>
      <c r="C26" s="702"/>
      <c r="D26" s="702"/>
      <c r="E26" s="688"/>
      <c r="F26" s="688"/>
      <c r="G26" s="688"/>
      <c r="H26" s="688"/>
      <c r="I26" s="688"/>
      <c r="J26" s="688"/>
      <c r="K26" s="688"/>
      <c r="L26" s="688"/>
    </row>
    <row r="27" spans="1:12" ht="16.5" customHeight="1">
      <c r="A27" s="696" t="s">
        <v>264</v>
      </c>
      <c r="B27" s="697" t="s">
        <v>709</v>
      </c>
      <c r="C27" s="698">
        <f>C12-C19-C20</f>
        <v>10.5</v>
      </c>
      <c r="D27" s="699">
        <f>D12-D19-D20</f>
        <v>0</v>
      </c>
      <c r="E27" s="688"/>
      <c r="F27" s="688"/>
      <c r="G27" s="688"/>
      <c r="H27" s="688"/>
      <c r="I27" s="688"/>
      <c r="J27" s="688"/>
      <c r="K27" s="688"/>
      <c r="L27" s="688"/>
    </row>
    <row r="28" spans="1:12" ht="21" customHeight="1">
      <c r="A28" s="711" t="s">
        <v>710</v>
      </c>
      <c r="B28" s="711"/>
      <c r="C28" s="711"/>
      <c r="D28" s="711"/>
      <c r="E28" s="688"/>
      <c r="F28" s="688"/>
      <c r="G28" s="688"/>
      <c r="H28" s="688"/>
      <c r="I28" s="688"/>
      <c r="J28" s="688"/>
      <c r="K28" s="688"/>
      <c r="L28" s="688"/>
    </row>
    <row r="29" spans="1:12" ht="25.5" customHeight="1">
      <c r="A29" s="712" t="s">
        <v>711</v>
      </c>
      <c r="B29" s="712"/>
      <c r="C29" s="712"/>
      <c r="D29" s="712"/>
      <c r="E29" s="688"/>
      <c r="F29" s="688"/>
      <c r="G29" s="688"/>
      <c r="H29" s="688"/>
      <c r="I29" s="688"/>
      <c r="J29" s="688"/>
      <c r="K29" s="688"/>
      <c r="L29" s="688"/>
    </row>
  </sheetData>
  <mergeCells count="4">
    <mergeCell ref="A5:D6"/>
    <mergeCell ref="A8:D8"/>
    <mergeCell ref="A28:D28"/>
    <mergeCell ref="A29:D29"/>
  </mergeCells>
  <printOptions/>
  <pageMargins left="0.35" right="0.16" top="0.59" bottom="0.39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9">
      <selection activeCell="D42" sqref="D42"/>
    </sheetView>
  </sheetViews>
  <sheetFormatPr defaultColWidth="9.140625" defaultRowHeight="12.75"/>
  <cols>
    <col min="1" max="1" width="5.57421875" style="227" customWidth="1"/>
    <col min="2" max="2" width="1.1484375" style="227" customWidth="1"/>
    <col min="3" max="3" width="0.9921875" style="227" customWidth="1"/>
    <col min="4" max="4" width="34.421875" style="227" customWidth="1"/>
    <col min="5" max="5" width="9.7109375" style="227" customWidth="1"/>
    <col min="6" max="6" width="6.57421875" style="227" customWidth="1"/>
    <col min="7" max="7" width="10.00390625" style="227" customWidth="1"/>
    <col min="8" max="8" width="7.8515625" style="227" customWidth="1"/>
    <col min="9" max="9" width="8.00390625" style="227" customWidth="1"/>
    <col min="10" max="10" width="10.57421875" style="227" customWidth="1"/>
    <col min="11" max="11" width="8.57421875" style="227" customWidth="1"/>
    <col min="12" max="12" width="11.00390625" style="227" customWidth="1"/>
    <col min="13" max="13" width="10.140625" style="227" customWidth="1"/>
    <col min="14" max="14" width="9.28125" style="227" customWidth="1"/>
    <col min="15" max="15" width="12.421875" style="227" customWidth="1"/>
    <col min="16" max="16384" width="9.140625" style="227" customWidth="1"/>
  </cols>
  <sheetData>
    <row r="1" spans="1:16" ht="11.25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714" t="s">
        <v>712</v>
      </c>
      <c r="O1" s="714"/>
      <c r="P1" s="713"/>
    </row>
    <row r="2" spans="1:16" ht="12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N2" s="714" t="s">
        <v>713</v>
      </c>
      <c r="O2" s="714"/>
      <c r="P2" s="713"/>
    </row>
    <row r="3" spans="1:15" ht="10.5" customHeight="1">
      <c r="A3" s="744" t="s">
        <v>714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</row>
    <row r="4" spans="1:15" ht="12" customHeight="1">
      <c r="A4" s="745" t="s">
        <v>715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</row>
    <row r="5" spans="1:15" ht="4.5" customHeight="1" hidden="1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</row>
    <row r="6" spans="1:15" ht="12.75" customHeight="1">
      <c r="A6" s="746" t="s">
        <v>716</v>
      </c>
      <c r="B6" s="451" t="s">
        <v>717</v>
      </c>
      <c r="C6" s="452"/>
      <c r="D6" s="453"/>
      <c r="E6" s="749" t="s">
        <v>718</v>
      </c>
      <c r="F6" s="748"/>
      <c r="G6" s="748"/>
      <c r="H6" s="748"/>
      <c r="I6" s="748"/>
      <c r="J6" s="748"/>
      <c r="K6" s="748"/>
      <c r="L6" s="748"/>
      <c r="M6" s="748"/>
      <c r="N6" s="750"/>
      <c r="O6" s="283" t="s">
        <v>719</v>
      </c>
    </row>
    <row r="7" spans="1:15" ht="50.25" customHeight="1">
      <c r="A7" s="747"/>
      <c r="B7" s="454"/>
      <c r="C7" s="455"/>
      <c r="D7" s="456"/>
      <c r="E7" s="435" t="s">
        <v>720</v>
      </c>
      <c r="F7" s="717" t="s">
        <v>721</v>
      </c>
      <c r="G7" s="162" t="s">
        <v>722</v>
      </c>
      <c r="H7" s="162" t="s">
        <v>723</v>
      </c>
      <c r="I7" s="162" t="s">
        <v>724</v>
      </c>
      <c r="J7" s="162" t="s">
        <v>725</v>
      </c>
      <c r="K7" s="162" t="s">
        <v>726</v>
      </c>
      <c r="L7" s="162" t="s">
        <v>727</v>
      </c>
      <c r="M7" s="717" t="s">
        <v>728</v>
      </c>
      <c r="N7" s="162" t="s">
        <v>729</v>
      </c>
      <c r="O7" s="284"/>
    </row>
    <row r="8" spans="1:15" ht="10.5" customHeight="1">
      <c r="A8" s="244">
        <v>1</v>
      </c>
      <c r="B8" s="752">
        <v>2</v>
      </c>
      <c r="C8" s="751"/>
      <c r="D8" s="753"/>
      <c r="E8" s="718">
        <v>3</v>
      </c>
      <c r="F8" s="718">
        <v>4</v>
      </c>
      <c r="G8" s="718">
        <v>5</v>
      </c>
      <c r="H8" s="718">
        <v>6</v>
      </c>
      <c r="I8" s="718">
        <v>7</v>
      </c>
      <c r="J8" s="718">
        <v>8</v>
      </c>
      <c r="K8" s="718">
        <v>9</v>
      </c>
      <c r="L8" s="718">
        <v>10</v>
      </c>
      <c r="M8" s="718">
        <v>11</v>
      </c>
      <c r="N8" s="718">
        <v>12</v>
      </c>
      <c r="O8" s="249">
        <v>13</v>
      </c>
    </row>
    <row r="9" spans="1:15" ht="12.75">
      <c r="A9" s="719" t="s">
        <v>257</v>
      </c>
      <c r="B9" s="720" t="s">
        <v>179</v>
      </c>
      <c r="C9" s="721"/>
      <c r="D9" s="721"/>
      <c r="E9" s="722">
        <f aca="true" t="shared" si="0" ref="E9:N9">SUM(E10:E23)</f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5">
        <f t="shared" si="0"/>
        <v>0</v>
      </c>
      <c r="J9" s="255">
        <f t="shared" si="0"/>
        <v>0</v>
      </c>
      <c r="K9" s="255">
        <f t="shared" si="0"/>
        <v>0</v>
      </c>
      <c r="L9" s="255">
        <f t="shared" si="0"/>
        <v>0</v>
      </c>
      <c r="M9" s="255">
        <f t="shared" si="0"/>
        <v>520921.13</v>
      </c>
      <c r="N9" s="255">
        <f t="shared" si="0"/>
        <v>654.36</v>
      </c>
      <c r="O9" s="255">
        <f>IF(SUM(E9:N9)=VRA!H31,SUM(E9:N9),0)</f>
        <v>521575.49</v>
      </c>
    </row>
    <row r="10" spans="1:15" ht="14.25" customHeight="1">
      <c r="A10" s="243" t="s">
        <v>506</v>
      </c>
      <c r="B10" s="371"/>
      <c r="C10" s="372" t="s">
        <v>326</v>
      </c>
      <c r="D10" s="723"/>
      <c r="E10" s="724"/>
      <c r="F10" s="724"/>
      <c r="G10" s="724"/>
      <c r="H10" s="724"/>
      <c r="I10" s="724"/>
      <c r="J10" s="724"/>
      <c r="K10" s="724"/>
      <c r="L10" s="724"/>
      <c r="M10" s="724">
        <v>419040.69</v>
      </c>
      <c r="N10" s="724"/>
      <c r="O10" s="255">
        <f>IF(SUM(E10:N10)=VRA!H32,SUM(E10:N10),0)</f>
        <v>419040.69</v>
      </c>
    </row>
    <row r="11" spans="1:15" ht="12.75">
      <c r="A11" s="725" t="s">
        <v>508</v>
      </c>
      <c r="B11" s="726"/>
      <c r="C11" s="727" t="s">
        <v>184</v>
      </c>
      <c r="D11" s="728"/>
      <c r="E11" s="724"/>
      <c r="F11" s="724"/>
      <c r="G11" s="724"/>
      <c r="H11" s="724"/>
      <c r="I11" s="724"/>
      <c r="J11" s="724"/>
      <c r="K11" s="724"/>
      <c r="L11" s="724"/>
      <c r="M11" s="724">
        <v>8678.54</v>
      </c>
      <c r="N11" s="724"/>
      <c r="O11" s="255">
        <f>IF(SUM(E11:N11)=VRA!H33,SUM(E11:N11),0)</f>
        <v>8678.54</v>
      </c>
    </row>
    <row r="12" spans="1:15" ht="12.75">
      <c r="A12" s="729" t="s">
        <v>308</v>
      </c>
      <c r="B12" s="730"/>
      <c r="C12" s="731" t="s">
        <v>327</v>
      </c>
      <c r="D12" s="723"/>
      <c r="E12" s="724"/>
      <c r="F12" s="724"/>
      <c r="G12" s="724"/>
      <c r="H12" s="724"/>
      <c r="I12" s="724"/>
      <c r="J12" s="724"/>
      <c r="K12" s="724"/>
      <c r="L12" s="724"/>
      <c r="M12" s="724">
        <v>23257.76</v>
      </c>
      <c r="N12" s="724"/>
      <c r="O12" s="255">
        <f>IF(SUM(E12:N12)=VRA!H34,SUM(E12:N12),0)</f>
        <v>23257.76</v>
      </c>
    </row>
    <row r="13" spans="1:15" ht="12.75">
      <c r="A13" s="729" t="s">
        <v>511</v>
      </c>
      <c r="B13" s="732"/>
      <c r="C13" s="733" t="s">
        <v>188</v>
      </c>
      <c r="D13" s="385"/>
      <c r="E13" s="724"/>
      <c r="F13" s="724"/>
      <c r="G13" s="724"/>
      <c r="H13" s="724"/>
      <c r="I13" s="724"/>
      <c r="J13" s="724"/>
      <c r="K13" s="724"/>
      <c r="L13" s="724"/>
      <c r="M13" s="724">
        <v>25.09</v>
      </c>
      <c r="N13" s="724"/>
      <c r="O13" s="255">
        <f>IF(SUM(E13:N13)=VRA!H35,SUM(E13:N13),0)</f>
        <v>25.09</v>
      </c>
    </row>
    <row r="14" spans="1:15" ht="12.75">
      <c r="A14" s="729" t="s">
        <v>513</v>
      </c>
      <c r="B14" s="732"/>
      <c r="C14" s="733" t="s">
        <v>190</v>
      </c>
      <c r="D14" s="385"/>
      <c r="E14" s="724"/>
      <c r="F14" s="724"/>
      <c r="G14" s="724"/>
      <c r="H14" s="724"/>
      <c r="I14" s="724"/>
      <c r="J14" s="724"/>
      <c r="K14" s="724"/>
      <c r="L14" s="724"/>
      <c r="M14" s="724">
        <v>260.01</v>
      </c>
      <c r="N14" s="724"/>
      <c r="O14" s="255">
        <f>IF(SUM(E14:N14)=VRA!H36,SUM(E14:N14),0)</f>
        <v>260.01</v>
      </c>
    </row>
    <row r="15" spans="1:15" ht="12.75">
      <c r="A15" s="729" t="s">
        <v>515</v>
      </c>
      <c r="B15" s="732"/>
      <c r="C15" s="733" t="s">
        <v>193</v>
      </c>
      <c r="D15" s="385"/>
      <c r="E15" s="724"/>
      <c r="F15" s="724"/>
      <c r="G15" s="724"/>
      <c r="H15" s="724"/>
      <c r="I15" s="724"/>
      <c r="J15" s="724"/>
      <c r="K15" s="724"/>
      <c r="L15" s="724"/>
      <c r="M15" s="724">
        <v>341.92</v>
      </c>
      <c r="N15" s="724"/>
      <c r="O15" s="255">
        <f>IF(SUM(E15:N15)=VRA!H37,SUM(E15:N15),0)</f>
        <v>341.92</v>
      </c>
    </row>
    <row r="16" spans="1:15" ht="12.75">
      <c r="A16" s="729" t="s">
        <v>517</v>
      </c>
      <c r="B16" s="732"/>
      <c r="C16" s="733" t="s">
        <v>331</v>
      </c>
      <c r="D16" s="385"/>
      <c r="E16" s="724"/>
      <c r="F16" s="724"/>
      <c r="G16" s="724"/>
      <c r="H16" s="724"/>
      <c r="I16" s="724"/>
      <c r="J16" s="724"/>
      <c r="K16" s="724"/>
      <c r="L16" s="724"/>
      <c r="M16" s="724">
        <v>677.63</v>
      </c>
      <c r="N16" s="724"/>
      <c r="O16" s="255">
        <f>IF(SUM(E16:N16)=VRA!H38,SUM(E16:N16),0)</f>
        <v>677.63</v>
      </c>
    </row>
    <row r="17" spans="1:15" ht="12.75">
      <c r="A17" s="729" t="s">
        <v>519</v>
      </c>
      <c r="B17" s="732"/>
      <c r="C17" s="733" t="s">
        <v>730</v>
      </c>
      <c r="D17" s="73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255">
        <f>IF(SUM(E17:N17)=VRA!H39,SUM(E17:N17),0)</f>
        <v>0</v>
      </c>
    </row>
    <row r="18" spans="1:15" ht="12.75" customHeight="1">
      <c r="A18" s="735" t="s">
        <v>731</v>
      </c>
      <c r="B18" s="732"/>
      <c r="C18" s="754" t="s">
        <v>699</v>
      </c>
      <c r="D18" s="755"/>
      <c r="E18" s="724"/>
      <c r="F18" s="724"/>
      <c r="G18" s="724"/>
      <c r="H18" s="724"/>
      <c r="I18" s="724"/>
      <c r="J18" s="724"/>
      <c r="K18" s="724"/>
      <c r="L18" s="724"/>
      <c r="M18" s="724">
        <v>65732.77</v>
      </c>
      <c r="N18" s="724"/>
      <c r="O18" s="255">
        <f>IF(SUM(E18:N18)=VRA!H40,SUM(E18:N18),0)</f>
        <v>65732.77</v>
      </c>
    </row>
    <row r="19" spans="1:15" ht="12.75">
      <c r="A19" s="725" t="s">
        <v>732</v>
      </c>
      <c r="B19" s="732"/>
      <c r="C19" s="733" t="s">
        <v>335</v>
      </c>
      <c r="D19" s="736"/>
      <c r="E19" s="724"/>
      <c r="F19" s="724"/>
      <c r="G19" s="724"/>
      <c r="H19" s="724"/>
      <c r="I19" s="724"/>
      <c r="J19" s="724"/>
      <c r="K19" s="724"/>
      <c r="L19" s="724"/>
      <c r="M19" s="724"/>
      <c r="N19" s="724">
        <v>654.36</v>
      </c>
      <c r="O19" s="255">
        <f>IF(SUM(E19:N19)=VRA!H41,SUM(E19:N19),0)</f>
        <v>654.36</v>
      </c>
    </row>
    <row r="20" spans="1:15" ht="12.75">
      <c r="A20" s="729" t="s">
        <v>733</v>
      </c>
      <c r="B20" s="732"/>
      <c r="C20" s="733" t="s">
        <v>337</v>
      </c>
      <c r="D20" s="736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255">
        <f>IF(SUM(E20:N20)=VRA!H42,SUM(E20:N20),0)</f>
        <v>0</v>
      </c>
    </row>
    <row r="21" spans="1:15" ht="12.75">
      <c r="A21" s="729" t="s">
        <v>734</v>
      </c>
      <c r="B21" s="732"/>
      <c r="C21" s="733" t="s">
        <v>735</v>
      </c>
      <c r="D21" s="736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255">
        <f>IF(SUM(E21:N21)=VRA!H43,SUM(E21:N21),0)</f>
        <v>0</v>
      </c>
    </row>
    <row r="22" spans="1:15" ht="12.75">
      <c r="A22" s="729" t="s">
        <v>736</v>
      </c>
      <c r="B22" s="732"/>
      <c r="C22" s="733" t="s">
        <v>737</v>
      </c>
      <c r="D22" s="736"/>
      <c r="E22" s="724"/>
      <c r="F22" s="724"/>
      <c r="G22" s="724"/>
      <c r="H22" s="724"/>
      <c r="I22" s="724"/>
      <c r="J22" s="724"/>
      <c r="K22" s="724"/>
      <c r="L22" s="724"/>
      <c r="M22" s="724">
        <v>2906.72</v>
      </c>
      <c r="N22" s="724"/>
      <c r="O22" s="255">
        <f>IF(SUM(E22:N22)=VRA!H44,SUM(E22:N22),0)</f>
        <v>0</v>
      </c>
    </row>
    <row r="23" spans="1:15" ht="12.75">
      <c r="A23" s="729" t="s">
        <v>738</v>
      </c>
      <c r="B23" s="732"/>
      <c r="C23" s="733" t="s">
        <v>215</v>
      </c>
      <c r="D23" s="736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255">
        <f>IF(SUM(E23:N23)=VRA!H45,SUM(E23:N23),0)</f>
        <v>0</v>
      </c>
    </row>
    <row r="24" spans="1:15" ht="39.75" customHeight="1">
      <c r="A24" s="737" t="s">
        <v>259</v>
      </c>
      <c r="B24" s="757" t="s">
        <v>227</v>
      </c>
      <c r="C24" s="756"/>
      <c r="D24" s="758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255">
        <f>IF(SUM(E24:N24)=VRA!H52,SUM(E24:N24),0)</f>
        <v>0</v>
      </c>
    </row>
    <row r="25" spans="1:15" ht="12.75">
      <c r="A25" s="719" t="s">
        <v>262</v>
      </c>
      <c r="B25" s="760" t="s">
        <v>298</v>
      </c>
      <c r="C25" s="759"/>
      <c r="D25" s="761"/>
      <c r="E25" s="255">
        <f aca="true" t="shared" si="1" ref="E25:N25">E26</f>
        <v>0</v>
      </c>
      <c r="F25" s="255">
        <f t="shared" si="1"/>
        <v>0</v>
      </c>
      <c r="G25" s="255">
        <f t="shared" si="1"/>
        <v>0</v>
      </c>
      <c r="H25" s="255">
        <f t="shared" si="1"/>
        <v>0</v>
      </c>
      <c r="I25" s="255">
        <f t="shared" si="1"/>
        <v>0</v>
      </c>
      <c r="J25" s="255">
        <f t="shared" si="1"/>
        <v>0</v>
      </c>
      <c r="K25" s="255">
        <f t="shared" si="1"/>
        <v>0</v>
      </c>
      <c r="L25" s="255">
        <f t="shared" si="1"/>
        <v>0</v>
      </c>
      <c r="M25" s="255">
        <f t="shared" si="1"/>
        <v>506855.01</v>
      </c>
      <c r="N25" s="255">
        <f t="shared" si="1"/>
        <v>654.36</v>
      </c>
      <c r="O25" s="255">
        <f>SUM(E25:N25)</f>
        <v>507509.37</v>
      </c>
    </row>
    <row r="26" spans="1:15" ht="12.75">
      <c r="A26" s="738" t="s">
        <v>384</v>
      </c>
      <c r="B26" s="739"/>
      <c r="C26" s="740" t="s">
        <v>739</v>
      </c>
      <c r="D26" s="741"/>
      <c r="E26" s="255">
        <f aca="true" t="shared" si="2" ref="E26:N26">SUM(E27:E38)</f>
        <v>0</v>
      </c>
      <c r="F26" s="255">
        <f t="shared" si="2"/>
        <v>0</v>
      </c>
      <c r="G26" s="255">
        <f t="shared" si="2"/>
        <v>0</v>
      </c>
      <c r="H26" s="255">
        <f t="shared" si="2"/>
        <v>0</v>
      </c>
      <c r="I26" s="255">
        <f t="shared" si="2"/>
        <v>0</v>
      </c>
      <c r="J26" s="255">
        <f t="shared" si="2"/>
        <v>0</v>
      </c>
      <c r="K26" s="255">
        <f t="shared" si="2"/>
        <v>0</v>
      </c>
      <c r="L26" s="255">
        <f t="shared" si="2"/>
        <v>0</v>
      </c>
      <c r="M26" s="255">
        <f t="shared" si="2"/>
        <v>506855.01</v>
      </c>
      <c r="N26" s="255">
        <f t="shared" si="2"/>
        <v>654.36</v>
      </c>
      <c r="O26" s="255">
        <f>IF(SUM(E26:N26)=PSA!I42,SUM(E26:N26),0)</f>
        <v>507509.37</v>
      </c>
    </row>
    <row r="27" spans="1:15" ht="12.75">
      <c r="A27" s="716" t="s">
        <v>740</v>
      </c>
      <c r="B27" s="368"/>
      <c r="C27" s="369"/>
      <c r="D27" s="261" t="s">
        <v>326</v>
      </c>
      <c r="E27" s="724"/>
      <c r="F27" s="724"/>
      <c r="G27" s="724"/>
      <c r="H27" s="724"/>
      <c r="I27" s="724"/>
      <c r="J27" s="724"/>
      <c r="K27" s="724"/>
      <c r="L27" s="724"/>
      <c r="M27" s="724">
        <v>413653.11</v>
      </c>
      <c r="N27" s="724"/>
      <c r="O27" s="255">
        <f>IF(SUM(E27:N27)=PSA!I43,SUM(E27:N27),0)</f>
        <v>413653.11</v>
      </c>
    </row>
    <row r="28" spans="1:15" ht="12.75">
      <c r="A28" s="742" t="s">
        <v>741</v>
      </c>
      <c r="B28" s="743"/>
      <c r="C28" s="732"/>
      <c r="D28" s="261" t="s">
        <v>327</v>
      </c>
      <c r="E28" s="724"/>
      <c r="F28" s="724"/>
      <c r="G28" s="724"/>
      <c r="H28" s="724"/>
      <c r="I28" s="724"/>
      <c r="J28" s="724"/>
      <c r="K28" s="724"/>
      <c r="L28" s="724"/>
      <c r="M28" s="724">
        <v>23257.76</v>
      </c>
      <c r="N28" s="724"/>
      <c r="O28" s="255">
        <f>IF(SUM(E28:N28)=PSA!I44,SUM(E28:N28),0)</f>
        <v>23257.76</v>
      </c>
    </row>
    <row r="29" spans="1:15" ht="12.75">
      <c r="A29" s="742" t="s">
        <v>742</v>
      </c>
      <c r="B29" s="743"/>
      <c r="C29" s="732"/>
      <c r="D29" s="261" t="s">
        <v>328</v>
      </c>
      <c r="E29" s="724"/>
      <c r="F29" s="724"/>
      <c r="G29" s="724"/>
      <c r="H29" s="724"/>
      <c r="I29" s="724"/>
      <c r="J29" s="724"/>
      <c r="K29" s="724"/>
      <c r="L29" s="724"/>
      <c r="M29" s="724">
        <v>25.09</v>
      </c>
      <c r="N29" s="724"/>
      <c r="O29" s="255">
        <f>IF(SUM(E29:N29)=PSA!I45,SUM(E29:N29),0)</f>
        <v>25.09</v>
      </c>
    </row>
    <row r="30" spans="1:15" ht="12.75">
      <c r="A30" s="742" t="s">
        <v>743</v>
      </c>
      <c r="B30" s="743"/>
      <c r="C30" s="732"/>
      <c r="D30" s="261" t="s">
        <v>329</v>
      </c>
      <c r="E30" s="724"/>
      <c r="F30" s="724"/>
      <c r="G30" s="724"/>
      <c r="H30" s="724"/>
      <c r="I30" s="724"/>
      <c r="J30" s="724"/>
      <c r="K30" s="724"/>
      <c r="L30" s="724"/>
      <c r="M30" s="724">
        <v>260.01</v>
      </c>
      <c r="N30" s="724"/>
      <c r="O30" s="255">
        <f>IF(SUM(E30:N30)=PSA!I46,SUM(E30:N30),0)</f>
        <v>260.01</v>
      </c>
    </row>
    <row r="31" spans="1:15" ht="12.75">
      <c r="A31" s="742" t="s">
        <v>744</v>
      </c>
      <c r="B31" s="743"/>
      <c r="C31" s="732"/>
      <c r="D31" s="261" t="s">
        <v>330</v>
      </c>
      <c r="E31" s="724"/>
      <c r="F31" s="724"/>
      <c r="G31" s="724"/>
      <c r="H31" s="724"/>
      <c r="I31" s="724"/>
      <c r="J31" s="724"/>
      <c r="K31" s="724"/>
      <c r="L31" s="724"/>
      <c r="M31" s="724">
        <v>341.92</v>
      </c>
      <c r="N31" s="724"/>
      <c r="O31" s="255">
        <f>IF(SUM(E31:N31)=PSA!I47,SUM(E31:N31),0)</f>
        <v>341.92</v>
      </c>
    </row>
    <row r="32" spans="1:15" ht="12.75">
      <c r="A32" s="742" t="s">
        <v>745</v>
      </c>
      <c r="B32" s="743"/>
      <c r="C32" s="732"/>
      <c r="D32" s="261" t="s">
        <v>331</v>
      </c>
      <c r="E32" s="724"/>
      <c r="F32" s="724"/>
      <c r="G32" s="724"/>
      <c r="H32" s="724"/>
      <c r="I32" s="724"/>
      <c r="J32" s="724"/>
      <c r="K32" s="724"/>
      <c r="L32" s="724"/>
      <c r="M32" s="724">
        <v>677.63</v>
      </c>
      <c r="N32" s="724"/>
      <c r="O32" s="255">
        <f>IF(SUM(E32:N32)=PSA!I48,SUM(E32:N32),0)</f>
        <v>677.63</v>
      </c>
    </row>
    <row r="33" spans="1:15" ht="12.75">
      <c r="A33" s="742" t="s">
        <v>746</v>
      </c>
      <c r="B33" s="743"/>
      <c r="C33" s="732"/>
      <c r="D33" s="261" t="s">
        <v>333</v>
      </c>
      <c r="E33" s="724"/>
      <c r="F33" s="724"/>
      <c r="G33" s="724"/>
      <c r="H33" s="724"/>
      <c r="I33" s="724"/>
      <c r="J33" s="724"/>
      <c r="K33" s="724"/>
      <c r="L33" s="724"/>
      <c r="M33" s="724">
        <v>65732.77</v>
      </c>
      <c r="N33" s="724"/>
      <c r="O33" s="255">
        <f>IF(SUM(E33:N33)=PSA!I49,SUM(E33:N33),0)</f>
        <v>65732.77</v>
      </c>
    </row>
    <row r="34" spans="1:15" ht="12.75">
      <c r="A34" s="742" t="s">
        <v>747</v>
      </c>
      <c r="B34" s="743"/>
      <c r="C34" s="732"/>
      <c r="D34" s="261" t="s">
        <v>335</v>
      </c>
      <c r="E34" s="724"/>
      <c r="F34" s="724"/>
      <c r="G34" s="724"/>
      <c r="H34" s="724"/>
      <c r="I34" s="724"/>
      <c r="J34" s="724"/>
      <c r="K34" s="724"/>
      <c r="L34" s="724"/>
      <c r="M34" s="724"/>
      <c r="N34" s="724">
        <v>654.36</v>
      </c>
      <c r="O34" s="255">
        <f>IF(SUM(E34:N34)=PSA!I50,SUM(E34:N34),0)</f>
        <v>654.36</v>
      </c>
    </row>
    <row r="35" spans="1:15" ht="12.75">
      <c r="A35" s="742" t="s">
        <v>748</v>
      </c>
      <c r="B35" s="743"/>
      <c r="C35" s="732"/>
      <c r="D35" s="261" t="s">
        <v>337</v>
      </c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255">
        <f>IF(SUM(E35:N35)=PSA!I51,SUM(E35:N35),0)</f>
        <v>0</v>
      </c>
    </row>
    <row r="36" spans="1:15" ht="12.75">
      <c r="A36" s="725" t="s">
        <v>749</v>
      </c>
      <c r="B36" s="732"/>
      <c r="C36" s="732"/>
      <c r="D36" s="261" t="s">
        <v>339</v>
      </c>
      <c r="E36" s="724"/>
      <c r="F36" s="724"/>
      <c r="G36" s="724"/>
      <c r="H36" s="724"/>
      <c r="I36" s="724"/>
      <c r="J36" s="724"/>
      <c r="K36" s="724"/>
      <c r="L36" s="724"/>
      <c r="M36" s="724">
        <v>2787.35</v>
      </c>
      <c r="N36" s="724"/>
      <c r="O36" s="255">
        <f>IF(SUM(E36:N36)=PSA!I52,SUM(E36:N36),0)</f>
        <v>2787.35</v>
      </c>
    </row>
    <row r="37" spans="1:15" ht="12.75">
      <c r="A37" s="725" t="s">
        <v>750</v>
      </c>
      <c r="B37" s="732"/>
      <c r="C37" s="732"/>
      <c r="D37" s="261" t="s">
        <v>341</v>
      </c>
      <c r="E37" s="724"/>
      <c r="F37" s="724"/>
      <c r="G37" s="724"/>
      <c r="H37" s="724"/>
      <c r="I37" s="724"/>
      <c r="J37" s="724"/>
      <c r="K37" s="724"/>
      <c r="L37" s="724"/>
      <c r="M37" s="724">
        <v>119.37</v>
      </c>
      <c r="N37" s="724"/>
      <c r="O37" s="255">
        <f>IF(SUM(E37:N37)=PSA!I53,SUM(E37:N37),0)</f>
        <v>119.37</v>
      </c>
    </row>
    <row r="38" spans="1:15" ht="12.75">
      <c r="A38" s="725" t="s">
        <v>751</v>
      </c>
      <c r="B38" s="732"/>
      <c r="C38" s="732"/>
      <c r="D38" s="261" t="s">
        <v>343</v>
      </c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255">
        <f>IF(SUM(E38:N38)=PSA!I54,SUM(E38:N38),0)</f>
        <v>0</v>
      </c>
    </row>
    <row r="39" spans="1:15" ht="12.75">
      <c r="A39" s="762" t="s">
        <v>523</v>
      </c>
      <c r="B39" s="762"/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</row>
  </sheetData>
  <mergeCells count="11">
    <mergeCell ref="A39:O39"/>
    <mergeCell ref="B8:D8"/>
    <mergeCell ref="C18:D18"/>
    <mergeCell ref="B24:D24"/>
    <mergeCell ref="B25:D25"/>
    <mergeCell ref="A3:O3"/>
    <mergeCell ref="A4:O4"/>
    <mergeCell ref="A6:A7"/>
    <mergeCell ref="B6:D7"/>
    <mergeCell ref="E6:N6"/>
    <mergeCell ref="O6:O7"/>
  </mergeCells>
  <printOptions/>
  <pageMargins left="0.16" right="0.16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42">
      <selection activeCell="K64" sqref="K64"/>
    </sheetView>
  </sheetViews>
  <sheetFormatPr defaultColWidth="9.140625" defaultRowHeight="12.75"/>
  <cols>
    <col min="1" max="1" width="5.57421875" style="150" customWidth="1"/>
    <col min="2" max="2" width="0" style="150" hidden="1" customWidth="1"/>
    <col min="3" max="3" width="30.140625" style="150" customWidth="1"/>
    <col min="4" max="4" width="18.28125" style="150" customWidth="1"/>
    <col min="5" max="5" width="0" style="150" hidden="1" customWidth="1"/>
    <col min="6" max="6" width="11.7109375" style="150" customWidth="1"/>
    <col min="7" max="7" width="8.57421875" style="150" customWidth="1"/>
    <col min="8" max="8" width="12.140625" style="150" customWidth="1"/>
    <col min="9" max="9" width="13.140625" style="150" customWidth="1"/>
    <col min="10" max="16384" width="9.140625" style="150" customWidth="1"/>
  </cols>
  <sheetData>
    <row r="1" spans="7:8" ht="12.75">
      <c r="G1" s="151"/>
      <c r="H1" s="151"/>
    </row>
    <row r="2" spans="4:7" ht="15.75">
      <c r="D2" s="153"/>
      <c r="G2" s="150" t="s">
        <v>149</v>
      </c>
    </row>
    <row r="3" spans="7:9" ht="15.75">
      <c r="G3" s="150" t="s">
        <v>1</v>
      </c>
      <c r="H3" s="152"/>
      <c r="I3" s="152"/>
    </row>
    <row r="5" spans="1:9" ht="15.75">
      <c r="A5" s="181" t="s">
        <v>150</v>
      </c>
      <c r="B5" s="181"/>
      <c r="C5" s="181"/>
      <c r="D5" s="181"/>
      <c r="E5" s="181"/>
      <c r="F5" s="181"/>
      <c r="G5" s="181"/>
      <c r="H5" s="181"/>
      <c r="I5" s="181"/>
    </row>
    <row r="6" spans="1:9" ht="15.75">
      <c r="A6" s="182" t="s">
        <v>151</v>
      </c>
      <c r="B6" s="182"/>
      <c r="C6" s="182"/>
      <c r="D6" s="182"/>
      <c r="E6" s="182"/>
      <c r="F6" s="182"/>
      <c r="G6" s="182"/>
      <c r="H6" s="182"/>
      <c r="I6" s="182"/>
    </row>
    <row r="7" spans="1:9" ht="23.25" customHeight="1">
      <c r="A7" s="183" t="s">
        <v>3</v>
      </c>
      <c r="B7" s="183"/>
      <c r="C7" s="183"/>
      <c r="D7" s="183"/>
      <c r="E7" s="183"/>
      <c r="F7" s="183"/>
      <c r="G7" s="183"/>
      <c r="H7" s="183"/>
      <c r="I7" s="183"/>
    </row>
    <row r="8" spans="1:9" ht="15">
      <c r="A8" s="184" t="s">
        <v>152</v>
      </c>
      <c r="B8" s="184"/>
      <c r="C8" s="184"/>
      <c r="D8" s="184"/>
      <c r="E8" s="184"/>
      <c r="F8" s="184"/>
      <c r="G8" s="184"/>
      <c r="H8" s="184"/>
      <c r="I8" s="184"/>
    </row>
    <row r="9" spans="1:9" ht="23.25" customHeight="1">
      <c r="A9" s="184" t="s">
        <v>153</v>
      </c>
      <c r="B9" s="184"/>
      <c r="C9" s="184"/>
      <c r="D9" s="184"/>
      <c r="E9" s="184"/>
      <c r="F9" s="184"/>
      <c r="G9" s="184"/>
      <c r="H9" s="184"/>
      <c r="I9" s="184"/>
    </row>
    <row r="10" spans="1:9" ht="15">
      <c r="A10" s="184" t="s">
        <v>154</v>
      </c>
      <c r="B10" s="184"/>
      <c r="C10" s="184"/>
      <c r="D10" s="184"/>
      <c r="E10" s="184"/>
      <c r="F10" s="184"/>
      <c r="G10" s="184"/>
      <c r="H10" s="184"/>
      <c r="I10" s="184"/>
    </row>
    <row r="11" spans="1:9" ht="15">
      <c r="A11" s="184" t="s">
        <v>155</v>
      </c>
      <c r="B11" s="184"/>
      <c r="C11" s="184"/>
      <c r="D11" s="184"/>
      <c r="E11" s="184"/>
      <c r="F11" s="184"/>
      <c r="G11" s="184"/>
      <c r="H11" s="184"/>
      <c r="I11" s="184"/>
    </row>
    <row r="12" spans="1:9" ht="15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 ht="14.25">
      <c r="A13" s="186" t="s">
        <v>156</v>
      </c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84"/>
      <c r="B14" s="184"/>
      <c r="C14" s="184"/>
      <c r="D14" s="184"/>
      <c r="E14" s="184"/>
      <c r="F14" s="184"/>
      <c r="G14" s="184"/>
      <c r="H14" s="184"/>
      <c r="I14" s="184"/>
    </row>
    <row r="15" spans="1:9" ht="14.25">
      <c r="A15" s="186" t="s">
        <v>157</v>
      </c>
      <c r="B15" s="186"/>
      <c r="C15" s="186"/>
      <c r="D15" s="186"/>
      <c r="E15" s="186"/>
      <c r="F15" s="186"/>
      <c r="G15" s="186"/>
      <c r="H15" s="186"/>
      <c r="I15" s="186"/>
    </row>
    <row r="16" spans="1:9" ht="9.75" customHeight="1">
      <c r="A16" s="155"/>
      <c r="B16" s="154"/>
      <c r="C16" s="154"/>
      <c r="D16" s="154"/>
      <c r="E16" s="154"/>
      <c r="F16" s="154"/>
      <c r="G16" s="154"/>
      <c r="H16" s="154"/>
      <c r="I16" s="154"/>
    </row>
    <row r="17" spans="1:9" ht="15">
      <c r="A17" s="184" t="s">
        <v>158</v>
      </c>
      <c r="B17" s="184"/>
      <c r="C17" s="184"/>
      <c r="D17" s="184"/>
      <c r="E17" s="184"/>
      <c r="F17" s="184"/>
      <c r="G17" s="184"/>
      <c r="H17" s="184"/>
      <c r="I17" s="184"/>
    </row>
    <row r="18" spans="1:9" ht="15">
      <c r="A18" s="184" t="s">
        <v>10</v>
      </c>
      <c r="B18" s="184"/>
      <c r="C18" s="184"/>
      <c r="D18" s="184"/>
      <c r="E18" s="184"/>
      <c r="F18" s="184"/>
      <c r="G18" s="184"/>
      <c r="H18" s="184"/>
      <c r="I18" s="184"/>
    </row>
    <row r="19" spans="1:9" s="154" customFormat="1" ht="15" customHeight="1">
      <c r="A19" s="187" t="s">
        <v>159</v>
      </c>
      <c r="B19" s="187"/>
      <c r="C19" s="187"/>
      <c r="D19" s="187"/>
      <c r="E19" s="187"/>
      <c r="F19" s="187"/>
      <c r="G19" s="187"/>
      <c r="H19" s="187"/>
      <c r="I19" s="187"/>
    </row>
    <row r="20" spans="1:9" s="158" customFormat="1" ht="49.5" customHeight="1">
      <c r="A20" s="188" t="s">
        <v>12</v>
      </c>
      <c r="B20" s="189"/>
      <c r="C20" s="188" t="s">
        <v>13</v>
      </c>
      <c r="D20" s="190"/>
      <c r="E20" s="190"/>
      <c r="F20" s="189"/>
      <c r="G20" s="162" t="s">
        <v>160</v>
      </c>
      <c r="H20" s="163" t="s">
        <v>161</v>
      </c>
      <c r="I20" s="163" t="s">
        <v>162</v>
      </c>
    </row>
    <row r="21" spans="1:9" ht="15.75" customHeight="1">
      <c r="A21" s="164" t="s">
        <v>17</v>
      </c>
      <c r="B21" s="165" t="s">
        <v>163</v>
      </c>
      <c r="C21" s="192" t="s">
        <v>163</v>
      </c>
      <c r="D21" s="191"/>
      <c r="E21" s="191"/>
      <c r="F21" s="193"/>
      <c r="G21" s="165"/>
      <c r="H21" s="166">
        <f>H22+H27+H28</f>
        <v>522015.17000000004</v>
      </c>
      <c r="I21" s="166">
        <f>I22+I27+I28</f>
        <v>482479.5</v>
      </c>
    </row>
    <row r="22" spans="1:9" ht="15.75" customHeight="1">
      <c r="A22" s="167" t="s">
        <v>19</v>
      </c>
      <c r="B22" s="168" t="s">
        <v>164</v>
      </c>
      <c r="C22" s="195" t="s">
        <v>164</v>
      </c>
      <c r="D22" s="194"/>
      <c r="E22" s="194"/>
      <c r="F22" s="196"/>
      <c r="G22" s="168"/>
      <c r="H22" s="166">
        <f>H23+H24+H25+H26</f>
        <v>447057.59</v>
      </c>
      <c r="I22" s="166">
        <f>I23+I24+I25+I26</f>
        <v>406920.77</v>
      </c>
    </row>
    <row r="23" spans="1:9" ht="15.75" customHeight="1">
      <c r="A23" s="169" t="s">
        <v>165</v>
      </c>
      <c r="B23" s="170" t="s">
        <v>92</v>
      </c>
      <c r="C23" s="198" t="s">
        <v>92</v>
      </c>
      <c r="D23" s="197"/>
      <c r="E23" s="197"/>
      <c r="F23" s="199"/>
      <c r="G23" s="170"/>
      <c r="H23" s="171">
        <v>191522.67</v>
      </c>
      <c r="I23" s="172">
        <v>187104.78</v>
      </c>
    </row>
    <row r="24" spans="1:9" ht="15.75" customHeight="1">
      <c r="A24" s="169" t="s">
        <v>166</v>
      </c>
      <c r="B24" s="173" t="s">
        <v>167</v>
      </c>
      <c r="C24" s="201" t="s">
        <v>167</v>
      </c>
      <c r="D24" s="200"/>
      <c r="E24" s="200"/>
      <c r="F24" s="202"/>
      <c r="G24" s="173"/>
      <c r="H24" s="171">
        <v>250066.76</v>
      </c>
      <c r="I24" s="172">
        <v>216527.24</v>
      </c>
    </row>
    <row r="25" spans="1:9" ht="15.75" customHeight="1">
      <c r="A25" s="169" t="s">
        <v>168</v>
      </c>
      <c r="B25" s="170" t="s">
        <v>169</v>
      </c>
      <c r="C25" s="201" t="s">
        <v>169</v>
      </c>
      <c r="D25" s="200"/>
      <c r="E25" s="200"/>
      <c r="F25" s="202"/>
      <c r="G25" s="170"/>
      <c r="H25" s="171"/>
      <c r="I25" s="172"/>
    </row>
    <row r="26" spans="1:9" ht="15.75" customHeight="1">
      <c r="A26" s="169" t="s">
        <v>170</v>
      </c>
      <c r="B26" s="173" t="s">
        <v>171</v>
      </c>
      <c r="C26" s="201" t="s">
        <v>171</v>
      </c>
      <c r="D26" s="200"/>
      <c r="E26" s="200"/>
      <c r="F26" s="202"/>
      <c r="G26" s="173"/>
      <c r="H26" s="171">
        <v>5468.16</v>
      </c>
      <c r="I26" s="172">
        <v>3288.75</v>
      </c>
    </row>
    <row r="27" spans="1:9" ht="15.75" customHeight="1">
      <c r="A27" s="169" t="s">
        <v>31</v>
      </c>
      <c r="B27" s="170" t="s">
        <v>172</v>
      </c>
      <c r="C27" s="201" t="s">
        <v>172</v>
      </c>
      <c r="D27" s="200"/>
      <c r="E27" s="200"/>
      <c r="F27" s="202"/>
      <c r="G27" s="170"/>
      <c r="H27" s="171"/>
      <c r="I27" s="172"/>
    </row>
    <row r="28" spans="1:9" ht="15.75" customHeight="1">
      <c r="A28" s="167" t="s">
        <v>54</v>
      </c>
      <c r="B28" s="168" t="s">
        <v>173</v>
      </c>
      <c r="C28" s="204" t="s">
        <v>173</v>
      </c>
      <c r="D28" s="203"/>
      <c r="E28" s="203"/>
      <c r="F28" s="205"/>
      <c r="G28" s="168"/>
      <c r="H28" s="166">
        <f>H29-H30</f>
        <v>74957.58</v>
      </c>
      <c r="I28" s="166">
        <f>I29-I30</f>
        <v>75558.73</v>
      </c>
    </row>
    <row r="29" spans="1:9" ht="15.75" customHeight="1">
      <c r="A29" s="169" t="s">
        <v>174</v>
      </c>
      <c r="B29" s="173" t="s">
        <v>175</v>
      </c>
      <c r="C29" s="201" t="s">
        <v>175</v>
      </c>
      <c r="D29" s="200"/>
      <c r="E29" s="200"/>
      <c r="F29" s="202"/>
      <c r="G29" s="173" t="s">
        <v>176</v>
      </c>
      <c r="H29" s="171">
        <v>74957.58</v>
      </c>
      <c r="I29" s="171">
        <v>75558.73</v>
      </c>
    </row>
    <row r="30" spans="1:9" ht="15.75" customHeight="1">
      <c r="A30" s="169" t="s">
        <v>177</v>
      </c>
      <c r="B30" s="173" t="s">
        <v>178</v>
      </c>
      <c r="C30" s="201" t="s">
        <v>178</v>
      </c>
      <c r="D30" s="200"/>
      <c r="E30" s="200"/>
      <c r="F30" s="202"/>
      <c r="G30" s="173"/>
      <c r="H30" s="171">
        <f>'KP-10-1'!D16</f>
        <v>0</v>
      </c>
      <c r="I30" s="171">
        <f>'KP-10-1'!E16</f>
        <v>0</v>
      </c>
    </row>
    <row r="31" spans="1:9" ht="15.75" customHeight="1">
      <c r="A31" s="164" t="s">
        <v>58</v>
      </c>
      <c r="B31" s="165" t="s">
        <v>179</v>
      </c>
      <c r="C31" s="192" t="s">
        <v>179</v>
      </c>
      <c r="D31" s="191"/>
      <c r="E31" s="191"/>
      <c r="F31" s="193"/>
      <c r="G31" s="165" t="s">
        <v>180</v>
      </c>
      <c r="H31" s="166">
        <f>SUM(H32:H45)</f>
        <v>521575.49</v>
      </c>
      <c r="I31" s="166">
        <f>SUM(I32:I45)</f>
        <v>486186.50000000006</v>
      </c>
    </row>
    <row r="32" spans="1:9" ht="15.75" customHeight="1">
      <c r="A32" s="169" t="s">
        <v>19</v>
      </c>
      <c r="B32" s="170" t="s">
        <v>181</v>
      </c>
      <c r="C32" s="201" t="s">
        <v>182</v>
      </c>
      <c r="D32" s="200"/>
      <c r="E32" s="200"/>
      <c r="F32" s="202"/>
      <c r="G32" s="170" t="s">
        <v>183</v>
      </c>
      <c r="H32" s="171">
        <v>419040.69</v>
      </c>
      <c r="I32" s="172">
        <v>377694.34</v>
      </c>
    </row>
    <row r="33" spans="1:9" ht="15.75" customHeight="1">
      <c r="A33" s="169" t="s">
        <v>31</v>
      </c>
      <c r="B33" s="170" t="s">
        <v>184</v>
      </c>
      <c r="C33" s="201" t="s">
        <v>185</v>
      </c>
      <c r="D33" s="200"/>
      <c r="E33" s="200"/>
      <c r="F33" s="202"/>
      <c r="G33" s="170"/>
      <c r="H33" s="171">
        <v>8678.54</v>
      </c>
      <c r="I33" s="172">
        <v>7935.88</v>
      </c>
    </row>
    <row r="34" spans="1:9" ht="15.75" customHeight="1">
      <c r="A34" s="169" t="s">
        <v>54</v>
      </c>
      <c r="B34" s="170" t="s">
        <v>186</v>
      </c>
      <c r="C34" s="201" t="s">
        <v>187</v>
      </c>
      <c r="D34" s="200"/>
      <c r="E34" s="200"/>
      <c r="F34" s="202"/>
      <c r="G34" s="170"/>
      <c r="H34" s="171">
        <v>23257.76</v>
      </c>
      <c r="I34" s="172">
        <v>22851.46</v>
      </c>
    </row>
    <row r="35" spans="1:9" ht="15.75" customHeight="1">
      <c r="A35" s="169" t="s">
        <v>56</v>
      </c>
      <c r="B35" s="170" t="s">
        <v>188</v>
      </c>
      <c r="C35" s="198" t="s">
        <v>189</v>
      </c>
      <c r="D35" s="197"/>
      <c r="E35" s="197"/>
      <c r="F35" s="199"/>
      <c r="G35" s="170"/>
      <c r="H35" s="171">
        <v>25.09</v>
      </c>
      <c r="I35" s="172">
        <v>101.45</v>
      </c>
    </row>
    <row r="36" spans="1:9" ht="15.75" customHeight="1">
      <c r="A36" s="169" t="s">
        <v>85</v>
      </c>
      <c r="B36" s="170" t="s">
        <v>190</v>
      </c>
      <c r="C36" s="198" t="s">
        <v>191</v>
      </c>
      <c r="D36" s="197"/>
      <c r="E36" s="197"/>
      <c r="F36" s="199"/>
      <c r="G36" s="170"/>
      <c r="H36" s="171">
        <v>260.01</v>
      </c>
      <c r="I36" s="172">
        <v>78.95</v>
      </c>
    </row>
    <row r="37" spans="1:9" ht="15.75" customHeight="1">
      <c r="A37" s="169" t="s">
        <v>192</v>
      </c>
      <c r="B37" s="170" t="s">
        <v>193</v>
      </c>
      <c r="C37" s="198" t="s">
        <v>194</v>
      </c>
      <c r="D37" s="197"/>
      <c r="E37" s="197"/>
      <c r="F37" s="199"/>
      <c r="G37" s="170"/>
      <c r="H37" s="171">
        <v>341.92</v>
      </c>
      <c r="I37" s="172">
        <v>586.56</v>
      </c>
    </row>
    <row r="38" spans="1:9" ht="15.75" customHeight="1">
      <c r="A38" s="169" t="s">
        <v>195</v>
      </c>
      <c r="B38" s="170" t="s">
        <v>196</v>
      </c>
      <c r="C38" s="198" t="s">
        <v>197</v>
      </c>
      <c r="D38" s="197"/>
      <c r="E38" s="197"/>
      <c r="F38" s="199"/>
      <c r="G38" s="170"/>
      <c r="H38" s="171">
        <v>677.63</v>
      </c>
      <c r="I38" s="171">
        <v>486.45</v>
      </c>
    </row>
    <row r="39" spans="1:9" ht="15" customHeight="1">
      <c r="A39" s="169" t="s">
        <v>198</v>
      </c>
      <c r="B39" s="170" t="s">
        <v>199</v>
      </c>
      <c r="C39" s="201" t="s">
        <v>199</v>
      </c>
      <c r="D39" s="200"/>
      <c r="E39" s="200"/>
      <c r="F39" s="202"/>
      <c r="G39" s="170"/>
      <c r="H39" s="171"/>
      <c r="I39" s="171"/>
    </row>
    <row r="40" spans="1:9" ht="15" customHeight="1">
      <c r="A40" s="169" t="s">
        <v>200</v>
      </c>
      <c r="B40" s="170" t="s">
        <v>201</v>
      </c>
      <c r="C40" s="198" t="s">
        <v>201</v>
      </c>
      <c r="D40" s="197"/>
      <c r="E40" s="197"/>
      <c r="F40" s="199"/>
      <c r="G40" s="170"/>
      <c r="H40" s="171">
        <v>65732.77</v>
      </c>
      <c r="I40" s="171">
        <v>68339.24</v>
      </c>
    </row>
    <row r="41" spans="1:9" ht="15.75" customHeight="1">
      <c r="A41" s="169" t="s">
        <v>202</v>
      </c>
      <c r="B41" s="170" t="s">
        <v>203</v>
      </c>
      <c r="C41" s="201" t="s">
        <v>204</v>
      </c>
      <c r="D41" s="200"/>
      <c r="E41" s="200"/>
      <c r="F41" s="202"/>
      <c r="G41" s="170"/>
      <c r="H41" s="171">
        <v>654.36</v>
      </c>
      <c r="I41" s="171">
        <v>905.16</v>
      </c>
    </row>
    <row r="42" spans="1:9" ht="15.75" customHeight="1">
      <c r="A42" s="169" t="s">
        <v>205</v>
      </c>
      <c r="B42" s="170" t="s">
        <v>206</v>
      </c>
      <c r="C42" s="201" t="s">
        <v>207</v>
      </c>
      <c r="D42" s="200"/>
      <c r="E42" s="200"/>
      <c r="F42" s="202"/>
      <c r="G42" s="170"/>
      <c r="H42" s="171"/>
      <c r="I42" s="171"/>
    </row>
    <row r="43" spans="1:9" ht="15.75" customHeight="1">
      <c r="A43" s="169" t="s">
        <v>208</v>
      </c>
      <c r="B43" s="170" t="s">
        <v>209</v>
      </c>
      <c r="C43" s="201" t="s">
        <v>210</v>
      </c>
      <c r="D43" s="200"/>
      <c r="E43" s="200"/>
      <c r="F43" s="202"/>
      <c r="G43" s="170"/>
      <c r="H43" s="171">
        <v>2906.72</v>
      </c>
      <c r="I43" s="171">
        <v>7207.01</v>
      </c>
    </row>
    <row r="44" spans="1:9" ht="15.75" customHeight="1">
      <c r="A44" s="169" t="s">
        <v>211</v>
      </c>
      <c r="B44" s="170" t="s">
        <v>212</v>
      </c>
      <c r="C44" s="201" t="s">
        <v>213</v>
      </c>
      <c r="D44" s="200"/>
      <c r="E44" s="200"/>
      <c r="F44" s="202"/>
      <c r="G44" s="170"/>
      <c r="H44" s="171"/>
      <c r="I44" s="171"/>
    </row>
    <row r="45" spans="1:9" ht="15.75" customHeight="1">
      <c r="A45" s="169" t="s">
        <v>214</v>
      </c>
      <c r="B45" s="170" t="s">
        <v>215</v>
      </c>
      <c r="C45" s="207" t="s">
        <v>216</v>
      </c>
      <c r="D45" s="206"/>
      <c r="E45" s="206"/>
      <c r="F45" s="208"/>
      <c r="G45" s="170"/>
      <c r="H45" s="171"/>
      <c r="I45" s="171"/>
    </row>
    <row r="46" spans="1:9" ht="15.75" customHeight="1">
      <c r="A46" s="174" t="s">
        <v>60</v>
      </c>
      <c r="B46" s="175" t="s">
        <v>217</v>
      </c>
      <c r="C46" s="210" t="s">
        <v>217</v>
      </c>
      <c r="D46" s="209"/>
      <c r="E46" s="209"/>
      <c r="F46" s="211"/>
      <c r="G46" s="175"/>
      <c r="H46" s="166">
        <f>H21-H31</f>
        <v>439.6800000000512</v>
      </c>
      <c r="I46" s="166">
        <f>I21-I31</f>
        <v>-3707.000000000058</v>
      </c>
    </row>
    <row r="47" spans="1:9" ht="15.75" customHeight="1">
      <c r="A47" s="174" t="s">
        <v>89</v>
      </c>
      <c r="B47" s="165" t="s">
        <v>218</v>
      </c>
      <c r="C47" s="213" t="s">
        <v>218</v>
      </c>
      <c r="D47" s="212"/>
      <c r="E47" s="212"/>
      <c r="F47" s="214"/>
      <c r="G47" s="165"/>
      <c r="H47" s="166">
        <f>H48-H49-H50</f>
        <v>10.5</v>
      </c>
      <c r="I47" s="166">
        <f>I48-I49-I50</f>
        <v>0</v>
      </c>
    </row>
    <row r="48" spans="1:9" ht="15.75" customHeight="1">
      <c r="A48" s="176" t="s">
        <v>219</v>
      </c>
      <c r="B48" s="170" t="s">
        <v>220</v>
      </c>
      <c r="C48" s="207" t="s">
        <v>221</v>
      </c>
      <c r="D48" s="206"/>
      <c r="E48" s="206"/>
      <c r="F48" s="208"/>
      <c r="G48" s="173" t="s">
        <v>176</v>
      </c>
      <c r="H48" s="171">
        <v>10.5</v>
      </c>
      <c r="I48" s="171">
        <f>'KP-10-2'!D12</f>
        <v>0</v>
      </c>
    </row>
    <row r="49" spans="1:9" ht="15.75" customHeight="1">
      <c r="A49" s="176" t="s">
        <v>31</v>
      </c>
      <c r="B49" s="170" t="s">
        <v>222</v>
      </c>
      <c r="C49" s="207" t="s">
        <v>222</v>
      </c>
      <c r="D49" s="206"/>
      <c r="E49" s="206"/>
      <c r="F49" s="208"/>
      <c r="G49" s="173"/>
      <c r="H49" s="171">
        <f>'KP-10-2'!C19</f>
        <v>0</v>
      </c>
      <c r="I49" s="171">
        <f>'KP-10-2'!D19</f>
        <v>0</v>
      </c>
    </row>
    <row r="50" spans="1:9" ht="15.75">
      <c r="A50" s="176" t="s">
        <v>223</v>
      </c>
      <c r="B50" s="170" t="s">
        <v>224</v>
      </c>
      <c r="C50" s="207" t="s">
        <v>225</v>
      </c>
      <c r="D50" s="206"/>
      <c r="E50" s="206"/>
      <c r="F50" s="208"/>
      <c r="G50" s="173"/>
      <c r="H50" s="171">
        <f>'KP-10-2'!C20</f>
        <v>0</v>
      </c>
      <c r="I50" s="171">
        <f>'KP-10-2'!D20</f>
        <v>0</v>
      </c>
    </row>
    <row r="51" spans="1:9" ht="15.75">
      <c r="A51" s="177" t="s">
        <v>97</v>
      </c>
      <c r="B51" s="178" t="s">
        <v>226</v>
      </c>
      <c r="C51" s="216" t="s">
        <v>226</v>
      </c>
      <c r="D51" s="215"/>
      <c r="E51" s="215"/>
      <c r="F51" s="217"/>
      <c r="G51" s="179"/>
      <c r="H51" s="171"/>
      <c r="I51" s="171"/>
    </row>
    <row r="52" spans="1:9" ht="30" customHeight="1">
      <c r="A52" s="177" t="s">
        <v>124</v>
      </c>
      <c r="B52" s="178" t="s">
        <v>227</v>
      </c>
      <c r="C52" s="219" t="s">
        <v>227</v>
      </c>
      <c r="D52" s="218"/>
      <c r="E52" s="218"/>
      <c r="F52" s="220"/>
      <c r="G52" s="179"/>
      <c r="H52" s="171"/>
      <c r="I52" s="171"/>
    </row>
    <row r="53" spans="1:9" ht="15.75">
      <c r="A53" s="177" t="s">
        <v>137</v>
      </c>
      <c r="B53" s="178" t="s">
        <v>228</v>
      </c>
      <c r="C53" s="216" t="s">
        <v>228</v>
      </c>
      <c r="D53" s="215"/>
      <c r="E53" s="215"/>
      <c r="F53" s="217"/>
      <c r="G53" s="179"/>
      <c r="H53" s="171"/>
      <c r="I53" s="171"/>
    </row>
    <row r="54" spans="1:9" ht="30" customHeight="1">
      <c r="A54" s="174" t="s">
        <v>229</v>
      </c>
      <c r="B54" s="165" t="s">
        <v>230</v>
      </c>
      <c r="C54" s="192" t="s">
        <v>230</v>
      </c>
      <c r="D54" s="191"/>
      <c r="E54" s="191"/>
      <c r="F54" s="193"/>
      <c r="G54" s="165"/>
      <c r="H54" s="166">
        <f>H46+H47+H51+H52+H53</f>
        <v>450.1800000000512</v>
      </c>
      <c r="I54" s="166">
        <f>I46+I47+I51+I52+I53</f>
        <v>-3707.000000000058</v>
      </c>
    </row>
    <row r="55" spans="1:9" ht="15.75">
      <c r="A55" s="177" t="s">
        <v>19</v>
      </c>
      <c r="B55" s="179" t="s">
        <v>231</v>
      </c>
      <c r="C55" s="222" t="s">
        <v>231</v>
      </c>
      <c r="D55" s="221"/>
      <c r="E55" s="221"/>
      <c r="F55" s="223"/>
      <c r="G55" s="179"/>
      <c r="H55" s="171"/>
      <c r="I55" s="171"/>
    </row>
    <row r="56" spans="1:9" ht="15.75">
      <c r="A56" s="174" t="s">
        <v>232</v>
      </c>
      <c r="B56" s="175" t="s">
        <v>233</v>
      </c>
      <c r="C56" s="210" t="s">
        <v>233</v>
      </c>
      <c r="D56" s="209"/>
      <c r="E56" s="209"/>
      <c r="F56" s="211"/>
      <c r="G56" s="165"/>
      <c r="H56" s="166">
        <f>H54+H55</f>
        <v>450.1800000000512</v>
      </c>
      <c r="I56" s="166">
        <f>I54+I55</f>
        <v>-3707.000000000058</v>
      </c>
    </row>
    <row r="57" spans="1:9" ht="15.75">
      <c r="A57" s="176" t="s">
        <v>19</v>
      </c>
      <c r="B57" s="170" t="s">
        <v>234</v>
      </c>
      <c r="C57" s="207" t="s">
        <v>234</v>
      </c>
      <c r="D57" s="206"/>
      <c r="E57" s="206"/>
      <c r="F57" s="208"/>
      <c r="G57" s="173"/>
      <c r="H57" s="171"/>
      <c r="I57" s="171"/>
    </row>
    <row r="58" spans="1:9" ht="15.75">
      <c r="A58" s="176" t="s">
        <v>31</v>
      </c>
      <c r="B58" s="170" t="s">
        <v>235</v>
      </c>
      <c r="C58" s="207" t="s">
        <v>235</v>
      </c>
      <c r="D58" s="206"/>
      <c r="E58" s="206"/>
      <c r="F58" s="208"/>
      <c r="G58" s="173"/>
      <c r="H58" s="171"/>
      <c r="I58" s="171"/>
    </row>
    <row r="59" spans="1:4" ht="12.75">
      <c r="A59" s="158"/>
      <c r="B59" s="158"/>
      <c r="C59" s="158"/>
      <c r="D59" s="158"/>
    </row>
    <row r="60" spans="1:9" ht="12.75" customHeight="1">
      <c r="A60" s="224" t="s">
        <v>236</v>
      </c>
      <c r="B60" s="224"/>
      <c r="C60" s="224"/>
      <c r="D60" s="224"/>
      <c r="E60" s="224"/>
      <c r="F60" s="224"/>
      <c r="G60" s="224"/>
      <c r="H60" s="225"/>
      <c r="I60" s="225"/>
    </row>
    <row r="61" spans="1:9" s="2" customFormat="1" ht="12.75" customHeight="1">
      <c r="A61" s="144" t="s">
        <v>140</v>
      </c>
      <c r="B61" s="144"/>
      <c r="C61" s="144"/>
      <c r="D61" s="144"/>
      <c r="E61" s="144"/>
      <c r="F61" s="119"/>
      <c r="G61" s="119"/>
      <c r="H61" s="118" t="s">
        <v>237</v>
      </c>
      <c r="I61" s="118" t="s">
        <v>142</v>
      </c>
    </row>
    <row r="62" spans="1:9" s="2" customFormat="1" ht="12.75" customHeight="1">
      <c r="A62" s="226" t="s">
        <v>238</v>
      </c>
      <c r="B62" s="226"/>
      <c r="C62" s="226"/>
      <c r="D62" s="226"/>
      <c r="E62" s="226"/>
      <c r="F62" s="149" t="s">
        <v>148</v>
      </c>
      <c r="G62" s="149"/>
      <c r="H62" s="146" t="s">
        <v>144</v>
      </c>
      <c r="I62" s="146"/>
    </row>
    <row r="63" spans="1:9" s="2" customFormat="1" ht="12.75">
      <c r="A63" s="118"/>
      <c r="B63" s="120"/>
      <c r="C63" s="120" t="s">
        <v>145</v>
      </c>
      <c r="D63" s="120"/>
      <c r="E63" s="121"/>
      <c r="F63" s="147"/>
      <c r="G63" s="147"/>
      <c r="H63" s="118" t="s">
        <v>239</v>
      </c>
      <c r="I63" s="118" t="s">
        <v>240</v>
      </c>
    </row>
    <row r="64" spans="1:9" s="122" customFormat="1" ht="12.75" customHeight="1">
      <c r="A64" s="148" t="s">
        <v>147</v>
      </c>
      <c r="B64" s="148"/>
      <c r="C64" s="148"/>
      <c r="D64" s="148"/>
      <c r="E64" s="123" t="s">
        <v>148</v>
      </c>
      <c r="F64" s="149" t="s">
        <v>148</v>
      </c>
      <c r="G64" s="149"/>
      <c r="H64" s="149" t="s">
        <v>144</v>
      </c>
      <c r="I64" s="149"/>
    </row>
  </sheetData>
  <mergeCells count="64">
    <mergeCell ref="F63:G63"/>
    <mergeCell ref="A64:D64"/>
    <mergeCell ref="F64:G64"/>
    <mergeCell ref="H64:I64"/>
    <mergeCell ref="A61:E61"/>
    <mergeCell ref="A62:E62"/>
    <mergeCell ref="F62:G62"/>
    <mergeCell ref="H62:I62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0.35" right="0.75" top="0.59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L40" sqref="L40"/>
    </sheetView>
  </sheetViews>
  <sheetFormatPr defaultColWidth="9.140625" defaultRowHeight="12.75"/>
  <cols>
    <col min="1" max="1" width="3.28125" style="227" customWidth="1"/>
    <col min="2" max="2" width="26.140625" style="227" customWidth="1"/>
    <col min="3" max="3" width="6.8515625" style="227" customWidth="1"/>
    <col min="4" max="6" width="9.140625" style="227" customWidth="1"/>
    <col min="7" max="7" width="10.140625" style="227" customWidth="1"/>
    <col min="8" max="8" width="9.140625" style="227" customWidth="1"/>
    <col min="9" max="9" width="7.8515625" style="228" customWidth="1"/>
    <col min="10" max="10" width="7.8515625" style="227" customWidth="1"/>
    <col min="11" max="16384" width="9.140625" style="227" customWidth="1"/>
  </cols>
  <sheetData>
    <row r="1" spans="1:10" ht="12.75">
      <c r="A1" s="229"/>
      <c r="B1" s="229"/>
      <c r="C1" s="229"/>
      <c r="D1" s="229"/>
      <c r="E1" s="229"/>
      <c r="F1" s="230"/>
      <c r="H1" s="229"/>
      <c r="I1" s="231"/>
      <c r="J1" s="229"/>
    </row>
    <row r="2" spans="1:10" ht="12.75">
      <c r="A2" s="229"/>
      <c r="B2" s="229"/>
      <c r="C2" s="229"/>
      <c r="D2" s="229"/>
      <c r="E2" s="229"/>
      <c r="F2" s="232" t="s">
        <v>241</v>
      </c>
      <c r="G2" s="232"/>
      <c r="H2" s="232"/>
      <c r="I2" s="232"/>
      <c r="J2" s="232"/>
    </row>
    <row r="3" spans="1:10" ht="12.75">
      <c r="A3" s="229"/>
      <c r="B3" s="229"/>
      <c r="C3" s="233"/>
      <c r="D3" s="233"/>
      <c r="E3" s="229"/>
      <c r="F3" s="232" t="s">
        <v>242</v>
      </c>
      <c r="G3" s="229"/>
      <c r="H3" s="229"/>
      <c r="I3" s="231"/>
      <c r="J3" s="229"/>
    </row>
    <row r="4" spans="1:10" ht="7.5" customHeight="1">
      <c r="A4" s="229"/>
      <c r="B4" s="229"/>
      <c r="C4" s="229"/>
      <c r="D4" s="229"/>
      <c r="E4" s="229"/>
      <c r="F4" s="229"/>
      <c r="G4" s="229"/>
      <c r="H4" s="229"/>
      <c r="I4" s="231"/>
      <c r="J4" s="229"/>
    </row>
    <row r="5" spans="1:13" ht="15.75">
      <c r="A5" s="272" t="s">
        <v>243</v>
      </c>
      <c r="B5" s="272"/>
      <c r="C5" s="272"/>
      <c r="D5" s="272"/>
      <c r="E5" s="272"/>
      <c r="F5" s="272"/>
      <c r="G5" s="272"/>
      <c r="H5" s="272"/>
      <c r="I5" s="272"/>
      <c r="J5" s="272"/>
      <c r="K5" s="234"/>
      <c r="L5" s="234"/>
      <c r="M5" s="234"/>
    </row>
    <row r="6" spans="1:13" ht="11.25" customHeight="1">
      <c r="A6" s="273" t="s">
        <v>244</v>
      </c>
      <c r="B6" s="273"/>
      <c r="C6" s="273"/>
      <c r="D6" s="273"/>
      <c r="E6" s="273"/>
      <c r="F6" s="273"/>
      <c r="G6" s="273"/>
      <c r="H6" s="273"/>
      <c r="I6" s="273"/>
      <c r="J6" s="273"/>
      <c r="K6" s="236"/>
      <c r="L6" s="236"/>
      <c r="M6" s="236"/>
    </row>
    <row r="7" spans="1:10" ht="18.75" customHeight="1">
      <c r="A7" s="274" t="s">
        <v>152</v>
      </c>
      <c r="B7" s="274"/>
      <c r="C7" s="274"/>
      <c r="D7" s="274"/>
      <c r="E7" s="274"/>
      <c r="F7" s="274"/>
      <c r="G7" s="274"/>
      <c r="H7" s="274"/>
      <c r="I7" s="274"/>
      <c r="J7" s="274"/>
    </row>
    <row r="8" spans="1:13" ht="6" customHeight="1">
      <c r="A8" s="273" t="s">
        <v>245</v>
      </c>
      <c r="B8" s="273"/>
      <c r="C8" s="273"/>
      <c r="D8" s="273"/>
      <c r="E8" s="273"/>
      <c r="F8" s="273"/>
      <c r="G8" s="273"/>
      <c r="H8" s="273"/>
      <c r="I8" s="273"/>
      <c r="J8" s="273"/>
      <c r="K8" s="236"/>
      <c r="L8" s="236"/>
      <c r="M8" s="236"/>
    </row>
    <row r="9" spans="1:13" ht="27.75" customHeight="1">
      <c r="A9" s="275" t="s">
        <v>246</v>
      </c>
      <c r="B9" s="275"/>
      <c r="C9" s="275"/>
      <c r="D9" s="275"/>
      <c r="E9" s="275"/>
      <c r="F9" s="275"/>
      <c r="G9" s="275"/>
      <c r="H9" s="275"/>
      <c r="I9" s="275"/>
      <c r="J9" s="275"/>
      <c r="K9" s="239"/>
      <c r="L9" s="239"/>
      <c r="M9" s="239"/>
    </row>
    <row r="10" spans="1:13" ht="10.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39"/>
      <c r="L10" s="239"/>
      <c r="M10" s="239"/>
    </row>
    <row r="11" spans="1:13" ht="14.25" customHeight="1">
      <c r="A11" s="277" t="s">
        <v>247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40"/>
      <c r="L11" s="240"/>
      <c r="M11" s="240"/>
    </row>
    <row r="12" spans="1:13" ht="15.75">
      <c r="A12" s="272" t="s">
        <v>248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36"/>
      <c r="L12" s="236"/>
      <c r="M12" s="236"/>
    </row>
    <row r="13" spans="1:13" ht="11.2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6"/>
      <c r="L13" s="236"/>
      <c r="M13" s="236"/>
    </row>
    <row r="14" spans="1:13" ht="10.5" customHeight="1">
      <c r="A14" s="273" t="s">
        <v>249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36"/>
      <c r="L14" s="236"/>
      <c r="M14" s="236"/>
    </row>
    <row r="15" spans="1:13" ht="13.5" customHeight="1">
      <c r="A15" s="237"/>
      <c r="B15" s="237"/>
      <c r="C15" s="273" t="s">
        <v>10</v>
      </c>
      <c r="D15" s="273"/>
      <c r="E15" s="273"/>
      <c r="F15" s="237"/>
      <c r="G15" s="237"/>
      <c r="H15" s="237"/>
      <c r="I15" s="237"/>
      <c r="J15" s="237"/>
      <c r="K15" s="236"/>
      <c r="L15" s="236"/>
      <c r="M15" s="236"/>
    </row>
    <row r="16" spans="1:10" ht="9" customHeight="1">
      <c r="A16" s="232"/>
      <c r="B16" s="232"/>
      <c r="C16" s="232"/>
      <c r="D16" s="232"/>
      <c r="E16" s="241" t="s">
        <v>250</v>
      </c>
      <c r="F16" s="241"/>
      <c r="G16" s="241"/>
      <c r="H16" s="241"/>
      <c r="I16" s="231"/>
      <c r="J16" s="229"/>
    </row>
    <row r="17" spans="1:10" ht="13.5" customHeight="1">
      <c r="A17" s="278" t="s">
        <v>12</v>
      </c>
      <c r="B17" s="278" t="s">
        <v>13</v>
      </c>
      <c r="C17" s="278" t="s">
        <v>251</v>
      </c>
      <c r="D17" s="281" t="s">
        <v>252</v>
      </c>
      <c r="E17" s="280"/>
      <c r="F17" s="280"/>
      <c r="G17" s="280"/>
      <c r="H17" s="282"/>
      <c r="I17" s="283" t="s">
        <v>253</v>
      </c>
      <c r="J17" s="278" t="s">
        <v>254</v>
      </c>
    </row>
    <row r="18" spans="1:10" ht="74.25" customHeight="1">
      <c r="A18" s="279"/>
      <c r="B18" s="279"/>
      <c r="C18" s="279"/>
      <c r="D18" s="162" t="s">
        <v>127</v>
      </c>
      <c r="E18" s="162" t="s">
        <v>129</v>
      </c>
      <c r="F18" s="162" t="s">
        <v>255</v>
      </c>
      <c r="G18" s="162" t="s">
        <v>131</v>
      </c>
      <c r="H18" s="245" t="s">
        <v>256</v>
      </c>
      <c r="I18" s="284"/>
      <c r="J18" s="279"/>
    </row>
    <row r="19" spans="1:10" ht="12.75">
      <c r="A19" s="246">
        <v>1</v>
      </c>
      <c r="B19" s="247">
        <v>2</v>
      </c>
      <c r="C19" s="247">
        <v>3</v>
      </c>
      <c r="D19" s="248">
        <v>4</v>
      </c>
      <c r="E19" s="247">
        <v>5</v>
      </c>
      <c r="F19" s="248">
        <v>6</v>
      </c>
      <c r="G19" s="247">
        <v>7</v>
      </c>
      <c r="H19" s="248">
        <v>8</v>
      </c>
      <c r="I19" s="249">
        <v>9</v>
      </c>
      <c r="J19" s="250">
        <v>10</v>
      </c>
    </row>
    <row r="20" spans="1:10" ht="12.75">
      <c r="A20" s="251" t="s">
        <v>257</v>
      </c>
      <c r="B20" s="252" t="s">
        <v>258</v>
      </c>
      <c r="C20" s="253"/>
      <c r="D20" s="254"/>
      <c r="E20" s="254"/>
      <c r="F20" s="254"/>
      <c r="G20" s="254"/>
      <c r="H20" s="254"/>
      <c r="I20" s="255">
        <f>SUM(D20:H20)</f>
        <v>0</v>
      </c>
      <c r="J20" s="254"/>
    </row>
    <row r="21" spans="1:10" ht="38.25">
      <c r="A21" s="256" t="s">
        <v>259</v>
      </c>
      <c r="B21" s="257" t="s">
        <v>260</v>
      </c>
      <c r="C21" s="258"/>
      <c r="D21" s="259" t="s">
        <v>261</v>
      </c>
      <c r="E21" s="259"/>
      <c r="F21" s="259" t="s">
        <v>261</v>
      </c>
      <c r="G21" s="259"/>
      <c r="H21" s="259"/>
      <c r="I21" s="255">
        <f>E21+G21+H21</f>
        <v>0</v>
      </c>
      <c r="J21" s="259" t="s">
        <v>261</v>
      </c>
    </row>
    <row r="22" spans="1:10" ht="38.25">
      <c r="A22" s="256" t="s">
        <v>262</v>
      </c>
      <c r="B22" s="260" t="s">
        <v>263</v>
      </c>
      <c r="C22" s="258"/>
      <c r="D22" s="259" t="s">
        <v>261</v>
      </c>
      <c r="E22" s="259"/>
      <c r="F22" s="259" t="s">
        <v>261</v>
      </c>
      <c r="G22" s="259"/>
      <c r="H22" s="259"/>
      <c r="I22" s="255">
        <f>E22+G22+H22</f>
        <v>0</v>
      </c>
      <c r="J22" s="259" t="s">
        <v>261</v>
      </c>
    </row>
    <row r="23" spans="1:10" ht="25.5">
      <c r="A23" s="256" t="s">
        <v>264</v>
      </c>
      <c r="B23" s="160" t="s">
        <v>265</v>
      </c>
      <c r="C23" s="261"/>
      <c r="D23" s="259" t="s">
        <v>261</v>
      </c>
      <c r="E23" s="259"/>
      <c r="F23" s="259"/>
      <c r="G23" s="259" t="s">
        <v>261</v>
      </c>
      <c r="H23" s="262"/>
      <c r="I23" s="255">
        <f>E23+H23</f>
        <v>0</v>
      </c>
      <c r="J23" s="259" t="s">
        <v>261</v>
      </c>
    </row>
    <row r="24" spans="1:10" ht="12.75">
      <c r="A24" s="256" t="s">
        <v>266</v>
      </c>
      <c r="B24" s="263" t="s">
        <v>267</v>
      </c>
      <c r="C24" s="261"/>
      <c r="D24" s="259" t="s">
        <v>261</v>
      </c>
      <c r="E24" s="259" t="s">
        <v>261</v>
      </c>
      <c r="F24" s="259"/>
      <c r="G24" s="259" t="s">
        <v>261</v>
      </c>
      <c r="H24" s="259"/>
      <c r="I24" s="255">
        <f>F24+H24</f>
        <v>0</v>
      </c>
      <c r="J24" s="259" t="s">
        <v>261</v>
      </c>
    </row>
    <row r="25" spans="1:10" ht="12.75">
      <c r="A25" s="256" t="s">
        <v>268</v>
      </c>
      <c r="B25" s="263" t="s">
        <v>269</v>
      </c>
      <c r="C25" s="261"/>
      <c r="D25" s="259" t="s">
        <v>261</v>
      </c>
      <c r="E25" s="259" t="s">
        <v>261</v>
      </c>
      <c r="F25" s="259"/>
      <c r="G25" s="259" t="s">
        <v>261</v>
      </c>
      <c r="H25" s="259"/>
      <c r="I25" s="255">
        <f>F25+H25</f>
        <v>0</v>
      </c>
      <c r="J25" s="259" t="s">
        <v>261</v>
      </c>
    </row>
    <row r="26" spans="1:10" ht="25.5">
      <c r="A26" s="256" t="s">
        <v>270</v>
      </c>
      <c r="B26" s="263" t="s">
        <v>271</v>
      </c>
      <c r="C26" s="261"/>
      <c r="D26" s="259"/>
      <c r="E26" s="259" t="s">
        <v>261</v>
      </c>
      <c r="F26" s="259" t="s">
        <v>261</v>
      </c>
      <c r="G26" s="259"/>
      <c r="H26" s="259"/>
      <c r="I26" s="255">
        <f>D26+G26+H26</f>
        <v>0</v>
      </c>
      <c r="J26" s="259"/>
    </row>
    <row r="27" spans="1:10" ht="25.5">
      <c r="A27" s="256" t="s">
        <v>272</v>
      </c>
      <c r="B27" s="263" t="s">
        <v>273</v>
      </c>
      <c r="C27" s="264"/>
      <c r="D27" s="259" t="s">
        <v>261</v>
      </c>
      <c r="E27" s="259" t="s">
        <v>261</v>
      </c>
      <c r="F27" s="259" t="s">
        <v>261</v>
      </c>
      <c r="G27" s="265">
        <f>VRA!I55</f>
        <v>0</v>
      </c>
      <c r="H27" s="265">
        <f>VRA!I54</f>
        <v>-3707.000000000058</v>
      </c>
      <c r="I27" s="255">
        <f>G27+H27</f>
        <v>-3707.000000000058</v>
      </c>
      <c r="J27" s="265">
        <f>VRA!I58</f>
        <v>0</v>
      </c>
    </row>
    <row r="28" spans="1:10" ht="12.75">
      <c r="A28" s="56" t="s">
        <v>274</v>
      </c>
      <c r="B28" s="266" t="s">
        <v>275</v>
      </c>
      <c r="C28" s="267"/>
      <c r="D28" s="265">
        <f>IF(D20+D26=FBA!G85,D20+D26,0)</f>
        <v>0</v>
      </c>
      <c r="E28" s="265">
        <f>IF(E20+E21+E22+E23=FBA!G87,E20+E21+E22+E23,0)</f>
        <v>0</v>
      </c>
      <c r="F28" s="265">
        <f>IF(F20+F24-F25=FBA!G88,F20+F24-F25,0)</f>
        <v>0</v>
      </c>
      <c r="G28" s="265">
        <f>IF(G20+G27=FBA!G89,G20+G27,0)</f>
        <v>0</v>
      </c>
      <c r="H28" s="265">
        <v>6511.62</v>
      </c>
      <c r="I28" s="268">
        <v>6511.62</v>
      </c>
      <c r="J28" s="269">
        <f>IF(J20+J26+J27=FBA!G93,J20+J26+J27,0)</f>
        <v>0</v>
      </c>
    </row>
    <row r="29" spans="1:10" ht="38.25">
      <c r="A29" s="256" t="s">
        <v>276</v>
      </c>
      <c r="B29" s="257" t="s">
        <v>260</v>
      </c>
      <c r="C29" s="258"/>
      <c r="D29" s="259" t="s">
        <v>261</v>
      </c>
      <c r="E29" s="259"/>
      <c r="F29" s="259" t="s">
        <v>261</v>
      </c>
      <c r="G29" s="259"/>
      <c r="H29" s="259"/>
      <c r="I29" s="255">
        <f>E29+G29+H29</f>
        <v>0</v>
      </c>
      <c r="J29" s="259" t="s">
        <v>261</v>
      </c>
    </row>
    <row r="30" spans="1:10" ht="38.25">
      <c r="A30" s="256" t="s">
        <v>277</v>
      </c>
      <c r="B30" s="260" t="s">
        <v>263</v>
      </c>
      <c r="C30" s="258"/>
      <c r="D30" s="259" t="s">
        <v>261</v>
      </c>
      <c r="E30" s="259"/>
      <c r="F30" s="259" t="s">
        <v>261</v>
      </c>
      <c r="G30" s="259"/>
      <c r="H30" s="259"/>
      <c r="I30" s="255">
        <f>E30+G30+H30</f>
        <v>0</v>
      </c>
      <c r="J30" s="259" t="s">
        <v>261</v>
      </c>
    </row>
    <row r="31" spans="1:10" ht="25.5">
      <c r="A31" s="256" t="s">
        <v>278</v>
      </c>
      <c r="B31" s="160" t="s">
        <v>265</v>
      </c>
      <c r="C31" s="264"/>
      <c r="D31" s="259" t="s">
        <v>261</v>
      </c>
      <c r="E31" s="259"/>
      <c r="F31" s="259" t="s">
        <v>261</v>
      </c>
      <c r="G31" s="259" t="s">
        <v>261</v>
      </c>
      <c r="H31" s="262"/>
      <c r="I31" s="255">
        <f>E31+H31</f>
        <v>0</v>
      </c>
      <c r="J31" s="259" t="s">
        <v>261</v>
      </c>
    </row>
    <row r="32" spans="1:10" ht="12.75">
      <c r="A32" s="256" t="s">
        <v>279</v>
      </c>
      <c r="B32" s="263" t="s">
        <v>267</v>
      </c>
      <c r="C32" s="264"/>
      <c r="D32" s="259" t="s">
        <v>261</v>
      </c>
      <c r="E32" s="259" t="s">
        <v>261</v>
      </c>
      <c r="F32" s="259"/>
      <c r="G32" s="259" t="s">
        <v>261</v>
      </c>
      <c r="H32" s="259"/>
      <c r="I32" s="255">
        <f>F32+H32</f>
        <v>0</v>
      </c>
      <c r="J32" s="259" t="s">
        <v>261</v>
      </c>
    </row>
    <row r="33" spans="1:10" ht="12.75">
      <c r="A33" s="256" t="s">
        <v>280</v>
      </c>
      <c r="B33" s="263" t="s">
        <v>269</v>
      </c>
      <c r="C33" s="264"/>
      <c r="D33" s="259" t="s">
        <v>261</v>
      </c>
      <c r="E33" s="259" t="s">
        <v>261</v>
      </c>
      <c r="F33" s="259"/>
      <c r="G33" s="259" t="s">
        <v>261</v>
      </c>
      <c r="H33" s="259"/>
      <c r="I33" s="255">
        <f>F33+H33</f>
        <v>0</v>
      </c>
      <c r="J33" s="259" t="s">
        <v>261</v>
      </c>
    </row>
    <row r="34" spans="1:10" ht="25.5">
      <c r="A34" s="256" t="s">
        <v>281</v>
      </c>
      <c r="B34" s="263" t="s">
        <v>271</v>
      </c>
      <c r="C34" s="264"/>
      <c r="D34" s="259"/>
      <c r="E34" s="259" t="s">
        <v>261</v>
      </c>
      <c r="F34" s="259" t="s">
        <v>261</v>
      </c>
      <c r="G34" s="259"/>
      <c r="H34" s="259"/>
      <c r="I34" s="255">
        <f>D34+G34+H34</f>
        <v>0</v>
      </c>
      <c r="J34" s="259"/>
    </row>
    <row r="35" spans="1:10" ht="25.5">
      <c r="A35" s="256" t="s">
        <v>282</v>
      </c>
      <c r="B35" s="263" t="s">
        <v>273</v>
      </c>
      <c r="C35" s="264"/>
      <c r="D35" s="259" t="s">
        <v>261</v>
      </c>
      <c r="E35" s="259" t="s">
        <v>261</v>
      </c>
      <c r="F35" s="259" t="s">
        <v>261</v>
      </c>
      <c r="G35" s="265">
        <f>VRA!H55</f>
        <v>0</v>
      </c>
      <c r="H35" s="265">
        <f>VRA!H54</f>
        <v>450.1800000000512</v>
      </c>
      <c r="I35" s="255">
        <f>G35+H35</f>
        <v>450.1800000000512</v>
      </c>
      <c r="J35" s="265">
        <f>VRA!H58</f>
        <v>0</v>
      </c>
    </row>
    <row r="36" spans="1:10" ht="15.75" customHeight="1">
      <c r="A36" s="56" t="s">
        <v>283</v>
      </c>
      <c r="B36" s="266" t="s">
        <v>284</v>
      </c>
      <c r="C36" s="267"/>
      <c r="D36" s="269">
        <f>IF(D28+D34=FBA!F85,D28+D34,0)</f>
        <v>0</v>
      </c>
      <c r="E36" s="269">
        <f>IF(E28+E29+E31=FBA!F87,E28+E29+E31,0)</f>
        <v>0</v>
      </c>
      <c r="F36" s="269">
        <f>IF(F28+F32-F33=FBA!F88,F28+F32-F33,0)</f>
        <v>0</v>
      </c>
      <c r="G36" s="269">
        <f>IF(G28+G35=FBA!F89,G28+G35)</f>
        <v>0</v>
      </c>
      <c r="H36" s="269">
        <v>6961.8</v>
      </c>
      <c r="I36" s="268">
        <v>6961.8</v>
      </c>
      <c r="J36" s="269">
        <f>IF(J28+J34+J35=FBA!F93,J28+J34+J35,0)</f>
        <v>0</v>
      </c>
    </row>
    <row r="37" spans="1:10" ht="7.5" customHeight="1">
      <c r="A37" s="229"/>
      <c r="B37" s="229"/>
      <c r="C37" s="229"/>
      <c r="D37" s="229"/>
      <c r="E37" s="229"/>
      <c r="F37" s="229"/>
      <c r="G37" s="229"/>
      <c r="H37" s="229"/>
      <c r="I37" s="231"/>
      <c r="J37" s="229"/>
    </row>
    <row r="38" spans="1:10" ht="18" customHeight="1">
      <c r="A38" s="285" t="s">
        <v>140</v>
      </c>
      <c r="B38" s="285"/>
      <c r="C38" s="285"/>
      <c r="D38" s="270"/>
      <c r="E38" s="285"/>
      <c r="F38" s="285"/>
      <c r="G38" s="270"/>
      <c r="H38" s="285" t="s">
        <v>141</v>
      </c>
      <c r="I38" s="285"/>
      <c r="J38" s="285"/>
    </row>
    <row r="39" spans="1:10" ht="12.75" customHeight="1">
      <c r="A39" s="286" t="s">
        <v>285</v>
      </c>
      <c r="B39" s="286"/>
      <c r="C39" s="286"/>
      <c r="D39" s="286"/>
      <c r="E39" s="286"/>
      <c r="F39" s="287" t="s">
        <v>286</v>
      </c>
      <c r="G39" s="287"/>
      <c r="H39" s="288" t="s">
        <v>144</v>
      </c>
      <c r="I39" s="288"/>
      <c r="J39" s="288"/>
    </row>
    <row r="40" spans="1:10" ht="24" customHeight="1">
      <c r="A40" s="270"/>
      <c r="B40" s="270" t="s">
        <v>145</v>
      </c>
      <c r="C40" s="270"/>
      <c r="D40" s="270"/>
      <c r="E40" s="270"/>
      <c r="F40" s="270"/>
      <c r="G40" s="270"/>
      <c r="H40" s="285" t="s">
        <v>146</v>
      </c>
      <c r="I40" s="285"/>
      <c r="J40" s="285"/>
    </row>
    <row r="41" spans="1:10" ht="12.75">
      <c r="A41" s="229" t="s">
        <v>147</v>
      </c>
      <c r="B41" s="229"/>
      <c r="C41" s="229"/>
      <c r="D41" s="229"/>
      <c r="E41" s="229"/>
      <c r="F41" s="287" t="s">
        <v>286</v>
      </c>
      <c r="G41" s="287"/>
      <c r="H41" s="287" t="s">
        <v>144</v>
      </c>
      <c r="I41" s="287"/>
      <c r="J41" s="287"/>
    </row>
    <row r="42" spans="1:10" ht="12.75">
      <c r="A42" s="289" t="s">
        <v>287</v>
      </c>
      <c r="B42" s="289"/>
      <c r="C42" s="229"/>
      <c r="D42" s="229"/>
      <c r="E42" s="229"/>
      <c r="F42" s="229"/>
      <c r="G42" s="229"/>
      <c r="H42" s="229"/>
      <c r="I42" s="231"/>
      <c r="J42" s="229"/>
    </row>
  </sheetData>
  <mergeCells count="26">
    <mergeCell ref="H40:J40"/>
    <mergeCell ref="F41:G41"/>
    <mergeCell ref="H41:J41"/>
    <mergeCell ref="A42:B42"/>
    <mergeCell ref="A38:C38"/>
    <mergeCell ref="E38:F38"/>
    <mergeCell ref="H38:J38"/>
    <mergeCell ref="A39:E39"/>
    <mergeCell ref="F39:G39"/>
    <mergeCell ref="H39:J39"/>
    <mergeCell ref="A14:J14"/>
    <mergeCell ref="C15:E15"/>
    <mergeCell ref="A17:A18"/>
    <mergeCell ref="B17:B18"/>
    <mergeCell ref="C17:C18"/>
    <mergeCell ref="D17:H17"/>
    <mergeCell ref="I17:I18"/>
    <mergeCell ref="J17:J18"/>
    <mergeCell ref="A9:J9"/>
    <mergeCell ref="A10:J10"/>
    <mergeCell ref="A11:J11"/>
    <mergeCell ref="A12:J12"/>
    <mergeCell ref="A5:J5"/>
    <mergeCell ref="A6:J6"/>
    <mergeCell ref="A7:J7"/>
    <mergeCell ref="A8:J8"/>
  </mergeCells>
  <printOptions/>
  <pageMargins left="0.35" right="0.75" top="0.39" bottom="0.3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6" sqref="A16:L16"/>
    </sheetView>
  </sheetViews>
  <sheetFormatPr defaultColWidth="9.140625" defaultRowHeight="12.75"/>
  <cols>
    <col min="1" max="1" width="4.7109375" style="1" customWidth="1"/>
    <col min="2" max="3" width="1.28515625" style="2" customWidth="1"/>
    <col min="4" max="4" width="2.7109375" style="2" customWidth="1"/>
    <col min="5" max="5" width="28.00390625" style="2" customWidth="1"/>
    <col min="6" max="6" width="7.7109375" style="2" customWidth="1"/>
    <col min="7" max="7" width="10.140625" style="1" customWidth="1"/>
    <col min="8" max="8" width="12.140625" style="1" customWidth="1"/>
    <col min="9" max="9" width="10.57421875" style="1" customWidth="1"/>
    <col min="10" max="10" width="10.28125" style="1" customWidth="1"/>
    <col min="11" max="11" width="11.7109375" style="1" customWidth="1"/>
    <col min="12" max="12" width="10.7109375" style="1" customWidth="1"/>
    <col min="13" max="16384" width="9.140625" style="1" customWidth="1"/>
  </cols>
  <sheetData>
    <row r="1" ht="12.75">
      <c r="I1" s="3"/>
    </row>
    <row r="2" spans="7:11" ht="12.75">
      <c r="G2" s="290"/>
      <c r="I2" s="291" t="s">
        <v>288</v>
      </c>
      <c r="J2" s="290"/>
      <c r="K2" s="290"/>
    </row>
    <row r="3" spans="7:11" ht="12.75">
      <c r="G3" s="290"/>
      <c r="I3" s="291" t="s">
        <v>1</v>
      </c>
      <c r="K3" s="290"/>
    </row>
    <row r="5" spans="1:12" ht="12.75" customHeight="1">
      <c r="A5" s="127" t="s">
        <v>289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6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2.75" customHeigh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 customHeight="1">
      <c r="A8" s="129" t="s">
        <v>152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2.75" customHeight="1">
      <c r="A9" s="129" t="s">
        <v>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2.75" customHeight="1">
      <c r="A10" s="332" t="s">
        <v>290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</row>
    <row r="11" spans="1:12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</row>
    <row r="12" spans="1:6" ht="12.75" customHeight="1">
      <c r="A12" s="131"/>
      <c r="B12" s="131"/>
      <c r="C12" s="131"/>
      <c r="D12" s="131"/>
      <c r="E12" s="131"/>
      <c r="F12" s="131"/>
    </row>
    <row r="13" spans="1:12" ht="15.75" customHeight="1">
      <c r="A13" s="127" t="s">
        <v>291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ht="12.75" customHeight="1">
      <c r="A14" s="127" t="s">
        <v>248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1" ht="12.75">
      <c r="A15" s="4"/>
      <c r="B15" s="7"/>
      <c r="C15" s="7"/>
      <c r="D15" s="7"/>
      <c r="E15" s="7"/>
      <c r="F15" s="7"/>
      <c r="G15" s="6"/>
      <c r="H15" s="6"/>
      <c r="I15" s="6"/>
      <c r="J15" s="6"/>
      <c r="K15" s="6"/>
    </row>
    <row r="16" spans="1:12" ht="12.75" customHeight="1">
      <c r="A16" s="129" t="s">
        <v>292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2.75" customHeight="1">
      <c r="A17" s="129" t="s">
        <v>10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 customHeight="1">
      <c r="A18" s="4"/>
      <c r="B18" s="5"/>
      <c r="C18" s="5"/>
      <c r="D18" s="5"/>
      <c r="E18" s="5"/>
      <c r="F18" s="132" t="s">
        <v>293</v>
      </c>
      <c r="G18" s="132"/>
      <c r="H18" s="132"/>
      <c r="I18" s="132"/>
      <c r="J18" s="132"/>
      <c r="K18" s="132"/>
      <c r="L18" s="132"/>
    </row>
    <row r="19" spans="1:12" ht="24.75" customHeight="1">
      <c r="A19" s="333" t="s">
        <v>12</v>
      </c>
      <c r="B19" s="335" t="s">
        <v>13</v>
      </c>
      <c r="C19" s="336"/>
      <c r="D19" s="336"/>
      <c r="E19" s="337"/>
      <c r="F19" s="341" t="s">
        <v>14</v>
      </c>
      <c r="G19" s="134" t="s">
        <v>161</v>
      </c>
      <c r="H19" s="133"/>
      <c r="I19" s="135"/>
      <c r="J19" s="134" t="s">
        <v>162</v>
      </c>
      <c r="K19" s="133"/>
      <c r="L19" s="135"/>
    </row>
    <row r="20" spans="1:12" ht="38.25">
      <c r="A20" s="334"/>
      <c r="B20" s="338"/>
      <c r="C20" s="339"/>
      <c r="D20" s="339"/>
      <c r="E20" s="340"/>
      <c r="F20" s="342"/>
      <c r="G20" s="11" t="s">
        <v>294</v>
      </c>
      <c r="H20" s="11" t="s">
        <v>295</v>
      </c>
      <c r="I20" s="292" t="s">
        <v>253</v>
      </c>
      <c r="J20" s="11" t="s">
        <v>294</v>
      </c>
      <c r="K20" s="11" t="s">
        <v>296</v>
      </c>
      <c r="L20" s="292" t="s">
        <v>253</v>
      </c>
    </row>
    <row r="21" spans="1:12" ht="12.75" customHeight="1">
      <c r="A21" s="293">
        <v>1</v>
      </c>
      <c r="B21" s="344">
        <v>2</v>
      </c>
      <c r="C21" s="343"/>
      <c r="D21" s="343"/>
      <c r="E21" s="345"/>
      <c r="F21" s="9" t="s">
        <v>297</v>
      </c>
      <c r="G21" s="10">
        <v>4</v>
      </c>
      <c r="H21" s="11">
        <v>5</v>
      </c>
      <c r="I21" s="294">
        <v>6</v>
      </c>
      <c r="J21" s="295">
        <v>7</v>
      </c>
      <c r="K21" s="295">
        <v>8</v>
      </c>
      <c r="L21" s="296">
        <v>9</v>
      </c>
    </row>
    <row r="22" spans="1:12" s="2" customFormat="1" ht="24.75" customHeight="1">
      <c r="A22" s="12" t="s">
        <v>17</v>
      </c>
      <c r="B22" s="347" t="s">
        <v>298</v>
      </c>
      <c r="C22" s="346"/>
      <c r="D22" s="346"/>
      <c r="E22" s="348"/>
      <c r="F22" s="297"/>
      <c r="G22" s="298">
        <f>G23-G35-G42</f>
        <v>-1498.8699999999953</v>
      </c>
      <c r="H22" s="299">
        <f>H23-H35-H42</f>
        <v>0</v>
      </c>
      <c r="I22" s="299">
        <f aca="true" t="shared" si="0" ref="I22:I53">G22+H22</f>
        <v>-1498.8699999999953</v>
      </c>
      <c r="J22" s="299">
        <f>J23-J35-J42</f>
        <v>911.3099999999395</v>
      </c>
      <c r="K22" s="299">
        <f>K23-K35-K42</f>
        <v>0</v>
      </c>
      <c r="L22" s="299">
        <f aca="true" t="shared" si="1" ref="L22:L53">J22+K22</f>
        <v>911.3099999999395</v>
      </c>
    </row>
    <row r="23" spans="1:12" s="2" customFormat="1" ht="12.75" customHeight="1">
      <c r="A23" s="19" t="s">
        <v>19</v>
      </c>
      <c r="B23" s="300" t="s">
        <v>299</v>
      </c>
      <c r="C23" s="300"/>
      <c r="D23" s="302"/>
      <c r="E23" s="24"/>
      <c r="F23" s="103"/>
      <c r="G23" s="298">
        <f>G24+G29+G30+G31+G32+G33+G34</f>
        <v>581619.89</v>
      </c>
      <c r="H23" s="299">
        <f>H24+H29+H30+H31+H32+H33+H34</f>
        <v>0</v>
      </c>
      <c r="I23" s="299">
        <f t="shared" si="0"/>
        <v>581619.89</v>
      </c>
      <c r="J23" s="299">
        <f>J24+J29+J30+J31+J32+J33+J34</f>
        <v>555095.9</v>
      </c>
      <c r="K23" s="299">
        <f>K24+K29+K30+K31+K32+K33+K34</f>
        <v>0</v>
      </c>
      <c r="L23" s="299">
        <f t="shared" si="1"/>
        <v>555095.9</v>
      </c>
    </row>
    <row r="24" spans="1:12" s="2" customFormat="1" ht="29.25" customHeight="1">
      <c r="A24" s="19" t="s">
        <v>165</v>
      </c>
      <c r="B24" s="303"/>
      <c r="C24" s="349" t="s">
        <v>300</v>
      </c>
      <c r="D24" s="349"/>
      <c r="E24" s="350"/>
      <c r="F24" s="297"/>
      <c r="G24" s="298">
        <f>G25+G26+G27+G28</f>
        <v>505664.17</v>
      </c>
      <c r="H24" s="299">
        <f>H25+H26+H27+H28</f>
        <v>0</v>
      </c>
      <c r="I24" s="299">
        <f t="shared" si="0"/>
        <v>505664.17</v>
      </c>
      <c r="J24" s="299">
        <f>J25+J26+J27+J28</f>
        <v>476641.4</v>
      </c>
      <c r="K24" s="299">
        <f>K25+K26+K27+K28</f>
        <v>0</v>
      </c>
      <c r="L24" s="299">
        <f t="shared" si="1"/>
        <v>476641.4</v>
      </c>
    </row>
    <row r="25" spans="1:12" s="2" customFormat="1" ht="12.75" customHeight="1">
      <c r="A25" s="27" t="s">
        <v>301</v>
      </c>
      <c r="B25" s="34"/>
      <c r="C25" s="91"/>
      <c r="D25" s="35" t="s">
        <v>302</v>
      </c>
      <c r="E25" s="42"/>
      <c r="F25" s="304"/>
      <c r="G25" s="305">
        <v>191483.69</v>
      </c>
      <c r="H25" s="306"/>
      <c r="I25" s="299">
        <f t="shared" si="0"/>
        <v>191483.69</v>
      </c>
      <c r="J25" s="306">
        <v>182428.48</v>
      </c>
      <c r="K25" s="306"/>
      <c r="L25" s="299">
        <f t="shared" si="1"/>
        <v>182428.48</v>
      </c>
    </row>
    <row r="26" spans="1:12" s="2" customFormat="1" ht="12.75" customHeight="1">
      <c r="A26" s="27" t="s">
        <v>303</v>
      </c>
      <c r="B26" s="34"/>
      <c r="C26" s="91"/>
      <c r="D26" s="35" t="s">
        <v>93</v>
      </c>
      <c r="E26" s="36"/>
      <c r="F26" s="307"/>
      <c r="G26" s="306">
        <v>311907.5</v>
      </c>
      <c r="H26" s="306"/>
      <c r="I26" s="299">
        <f t="shared" si="0"/>
        <v>311907.5</v>
      </c>
      <c r="J26" s="306">
        <v>292358.27</v>
      </c>
      <c r="K26" s="306"/>
      <c r="L26" s="299">
        <f t="shared" si="1"/>
        <v>292358.27</v>
      </c>
    </row>
    <row r="27" spans="1:12" s="2" customFormat="1" ht="27" customHeight="1">
      <c r="A27" s="27" t="s">
        <v>304</v>
      </c>
      <c r="B27" s="34"/>
      <c r="C27" s="91"/>
      <c r="D27" s="138" t="s">
        <v>305</v>
      </c>
      <c r="E27" s="140"/>
      <c r="F27" s="308"/>
      <c r="G27" s="306"/>
      <c r="H27" s="306"/>
      <c r="I27" s="299">
        <f t="shared" si="0"/>
        <v>0</v>
      </c>
      <c r="J27" s="306"/>
      <c r="K27" s="306"/>
      <c r="L27" s="299">
        <f t="shared" si="1"/>
        <v>0</v>
      </c>
    </row>
    <row r="28" spans="1:12" s="2" customFormat="1" ht="12.75" customHeight="1">
      <c r="A28" s="27" t="s">
        <v>306</v>
      </c>
      <c r="B28" s="34"/>
      <c r="C28" s="46" t="s">
        <v>96</v>
      </c>
      <c r="D28" s="309"/>
      <c r="E28" s="310"/>
      <c r="F28" s="311"/>
      <c r="G28" s="306">
        <v>2272.98</v>
      </c>
      <c r="H28" s="306"/>
      <c r="I28" s="299">
        <f t="shared" si="0"/>
        <v>2272.98</v>
      </c>
      <c r="J28" s="306">
        <v>1854.65</v>
      </c>
      <c r="K28" s="306"/>
      <c r="L28" s="299">
        <f t="shared" si="1"/>
        <v>1854.65</v>
      </c>
    </row>
    <row r="29" spans="1:12" s="2" customFormat="1" ht="12.75" customHeight="1">
      <c r="A29" s="27" t="s">
        <v>166</v>
      </c>
      <c r="B29" s="34"/>
      <c r="C29" s="76" t="s">
        <v>307</v>
      </c>
      <c r="D29" s="76"/>
      <c r="E29" s="66"/>
      <c r="F29" s="311"/>
      <c r="G29" s="306"/>
      <c r="H29" s="306"/>
      <c r="I29" s="299">
        <f t="shared" si="0"/>
        <v>0</v>
      </c>
      <c r="J29" s="306"/>
      <c r="K29" s="306"/>
      <c r="L29" s="299">
        <f t="shared" si="1"/>
        <v>0</v>
      </c>
    </row>
    <row r="30" spans="1:12" s="2" customFormat="1" ht="12.75" customHeight="1">
      <c r="A30" s="75" t="s">
        <v>308</v>
      </c>
      <c r="B30" s="45"/>
      <c r="C30" s="312" t="s">
        <v>309</v>
      </c>
      <c r="D30" s="312"/>
      <c r="E30" s="313"/>
      <c r="F30" s="311"/>
      <c r="G30" s="306"/>
      <c r="H30" s="306"/>
      <c r="I30" s="299">
        <f t="shared" si="0"/>
        <v>0</v>
      </c>
      <c r="J30" s="306"/>
      <c r="K30" s="306"/>
      <c r="L30" s="299">
        <f t="shared" si="1"/>
        <v>0</v>
      </c>
    </row>
    <row r="31" spans="1:12" s="2" customFormat="1" ht="12.75" customHeight="1">
      <c r="A31" s="27" t="s">
        <v>170</v>
      </c>
      <c r="B31" s="34"/>
      <c r="C31" s="312" t="s">
        <v>310</v>
      </c>
      <c r="D31" s="312"/>
      <c r="E31" s="42"/>
      <c r="F31" s="311"/>
      <c r="G31" s="306">
        <v>75945.22</v>
      </c>
      <c r="H31" s="306"/>
      <c r="I31" s="299">
        <f t="shared" si="0"/>
        <v>75945.22</v>
      </c>
      <c r="J31" s="306">
        <v>78454.5</v>
      </c>
      <c r="K31" s="306"/>
      <c r="L31" s="299">
        <f t="shared" si="1"/>
        <v>78454.5</v>
      </c>
    </row>
    <row r="32" spans="1:12" s="2" customFormat="1" ht="12.75" customHeight="1">
      <c r="A32" s="27" t="s">
        <v>311</v>
      </c>
      <c r="B32" s="34"/>
      <c r="C32" s="312" t="s">
        <v>312</v>
      </c>
      <c r="D32" s="312"/>
      <c r="E32" s="314"/>
      <c r="F32" s="311"/>
      <c r="G32" s="306"/>
      <c r="H32" s="306"/>
      <c r="I32" s="299">
        <f t="shared" si="0"/>
        <v>0</v>
      </c>
      <c r="J32" s="306"/>
      <c r="K32" s="306"/>
      <c r="L32" s="299">
        <f t="shared" si="1"/>
        <v>0</v>
      </c>
    </row>
    <row r="33" spans="1:12" s="2" customFormat="1" ht="12.75" customHeight="1">
      <c r="A33" s="27" t="s">
        <v>313</v>
      </c>
      <c r="B33" s="34"/>
      <c r="C33" s="312" t="s">
        <v>314</v>
      </c>
      <c r="D33" s="312"/>
      <c r="E33" s="42"/>
      <c r="F33" s="311"/>
      <c r="G33" s="306"/>
      <c r="H33" s="306"/>
      <c r="I33" s="299">
        <f t="shared" si="0"/>
        <v>0</v>
      </c>
      <c r="J33" s="306"/>
      <c r="K33" s="306"/>
      <c r="L33" s="299">
        <f t="shared" si="1"/>
        <v>0</v>
      </c>
    </row>
    <row r="34" spans="1:12" s="2" customFormat="1" ht="12.75" customHeight="1">
      <c r="A34" s="27" t="s">
        <v>315</v>
      </c>
      <c r="B34" s="34"/>
      <c r="C34" s="312" t="s">
        <v>316</v>
      </c>
      <c r="D34" s="312"/>
      <c r="E34" s="42"/>
      <c r="F34" s="311"/>
      <c r="G34" s="306">
        <v>10.5</v>
      </c>
      <c r="H34" s="306"/>
      <c r="I34" s="299">
        <f t="shared" si="0"/>
        <v>10.5</v>
      </c>
      <c r="J34" s="306"/>
      <c r="K34" s="306"/>
      <c r="L34" s="299">
        <f t="shared" si="1"/>
        <v>0</v>
      </c>
    </row>
    <row r="35" spans="1:12" s="2" customFormat="1" ht="12.75" customHeight="1">
      <c r="A35" s="19" t="s">
        <v>31</v>
      </c>
      <c r="B35" s="20" t="s">
        <v>317</v>
      </c>
      <c r="C35" s="21"/>
      <c r="D35" s="301"/>
      <c r="E35" s="23"/>
      <c r="F35" s="19"/>
      <c r="G35" s="299">
        <f>G36+G37+G38+G39+G40+G41</f>
        <v>75609.39</v>
      </c>
      <c r="H35" s="299">
        <f>H36+H37+H38+H39+H40+H41</f>
        <v>0</v>
      </c>
      <c r="I35" s="299">
        <f t="shared" si="0"/>
        <v>75609.39</v>
      </c>
      <c r="J35" s="299">
        <f>J36+J37+J38+J39+J40+J41</f>
        <v>78454.5</v>
      </c>
      <c r="K35" s="299">
        <f>K36+K37+K38+K39+K40+K41</f>
        <v>0</v>
      </c>
      <c r="L35" s="299">
        <f t="shared" si="1"/>
        <v>78454.5</v>
      </c>
    </row>
    <row r="36" spans="1:12" s="2" customFormat="1" ht="12.75" customHeight="1">
      <c r="A36" s="27" t="s">
        <v>34</v>
      </c>
      <c r="B36" s="28"/>
      <c r="C36" s="29" t="s">
        <v>318</v>
      </c>
      <c r="D36" s="29"/>
      <c r="E36" s="44"/>
      <c r="F36" s="307"/>
      <c r="G36" s="306"/>
      <c r="H36" s="306"/>
      <c r="I36" s="299">
        <f t="shared" si="0"/>
        <v>0</v>
      </c>
      <c r="J36" s="306"/>
      <c r="K36" s="306"/>
      <c r="L36" s="299">
        <f t="shared" si="1"/>
        <v>0</v>
      </c>
    </row>
    <row r="37" spans="1:12" s="2" customFormat="1" ht="12.75" customHeight="1">
      <c r="A37" s="27" t="s">
        <v>36</v>
      </c>
      <c r="B37" s="34"/>
      <c r="C37" s="35" t="s">
        <v>319</v>
      </c>
      <c r="D37" s="35"/>
      <c r="E37" s="36"/>
      <c r="F37" s="307"/>
      <c r="G37" s="306">
        <v>75609.39</v>
      </c>
      <c r="H37" s="306"/>
      <c r="I37" s="299">
        <f t="shared" si="0"/>
        <v>75609.39</v>
      </c>
      <c r="J37" s="306">
        <v>78454.5</v>
      </c>
      <c r="K37" s="306"/>
      <c r="L37" s="299">
        <f t="shared" si="1"/>
        <v>78454.5</v>
      </c>
    </row>
    <row r="38" spans="1:12" s="2" customFormat="1" ht="24.75" customHeight="1">
      <c r="A38" s="27" t="s">
        <v>320</v>
      </c>
      <c r="B38" s="34"/>
      <c r="C38" s="138" t="s">
        <v>321</v>
      </c>
      <c r="D38" s="138"/>
      <c r="E38" s="140"/>
      <c r="F38" s="308"/>
      <c r="G38" s="306"/>
      <c r="H38" s="306"/>
      <c r="I38" s="299">
        <f t="shared" si="0"/>
        <v>0</v>
      </c>
      <c r="J38" s="306"/>
      <c r="K38" s="306"/>
      <c r="L38" s="299">
        <f t="shared" si="1"/>
        <v>0</v>
      </c>
    </row>
    <row r="39" spans="1:12" s="2" customFormat="1" ht="12.75" customHeight="1">
      <c r="A39" s="27" t="s">
        <v>40</v>
      </c>
      <c r="B39" s="34"/>
      <c r="C39" s="76" t="s">
        <v>322</v>
      </c>
      <c r="D39" s="76"/>
      <c r="E39" s="66"/>
      <c r="F39" s="308"/>
      <c r="G39" s="306"/>
      <c r="H39" s="306"/>
      <c r="I39" s="299">
        <f t="shared" si="0"/>
        <v>0</v>
      </c>
      <c r="J39" s="306"/>
      <c r="K39" s="306"/>
      <c r="L39" s="299">
        <f t="shared" si="1"/>
        <v>0</v>
      </c>
    </row>
    <row r="40" spans="1:12" s="2" customFormat="1" ht="13.5" customHeight="1">
      <c r="A40" s="27" t="s">
        <v>42</v>
      </c>
      <c r="B40" s="34"/>
      <c r="C40" s="138" t="s">
        <v>323</v>
      </c>
      <c r="D40" s="138"/>
      <c r="E40" s="140"/>
      <c r="F40" s="308"/>
      <c r="G40" s="306"/>
      <c r="H40" s="306"/>
      <c r="I40" s="299">
        <f t="shared" si="0"/>
        <v>0</v>
      </c>
      <c r="J40" s="306"/>
      <c r="K40" s="306"/>
      <c r="L40" s="299">
        <f t="shared" si="1"/>
        <v>0</v>
      </c>
    </row>
    <row r="41" spans="1:12" s="2" customFormat="1" ht="12.75" customHeight="1">
      <c r="A41" s="27" t="s">
        <v>44</v>
      </c>
      <c r="B41" s="34"/>
      <c r="C41" s="35" t="s">
        <v>324</v>
      </c>
      <c r="D41" s="35"/>
      <c r="E41" s="36"/>
      <c r="F41" s="307"/>
      <c r="G41" s="306"/>
      <c r="H41" s="306"/>
      <c r="I41" s="299">
        <f t="shared" si="0"/>
        <v>0</v>
      </c>
      <c r="J41" s="306"/>
      <c r="K41" s="306"/>
      <c r="L41" s="299">
        <f t="shared" si="1"/>
        <v>0</v>
      </c>
    </row>
    <row r="42" spans="1:12" s="2" customFormat="1" ht="12.75" customHeight="1">
      <c r="A42" s="19" t="s">
        <v>54</v>
      </c>
      <c r="B42" s="20" t="s">
        <v>325</v>
      </c>
      <c r="C42" s="21"/>
      <c r="D42" s="301"/>
      <c r="E42" s="23"/>
      <c r="F42" s="19"/>
      <c r="G42" s="299">
        <f>SUM(G43:G54)</f>
        <v>507509.37</v>
      </c>
      <c r="H42" s="299">
        <f>SUM(H43:H54)</f>
        <v>0</v>
      </c>
      <c r="I42" s="299">
        <f t="shared" si="0"/>
        <v>507509.37</v>
      </c>
      <c r="J42" s="299">
        <f>SUM(J43:J54)</f>
        <v>475730.0900000001</v>
      </c>
      <c r="K42" s="299">
        <f>SUM(K43:K54)</f>
        <v>0</v>
      </c>
      <c r="L42" s="299">
        <f t="shared" si="1"/>
        <v>475730.0900000001</v>
      </c>
    </row>
    <row r="43" spans="1:12" s="2" customFormat="1" ht="12.75" customHeight="1">
      <c r="A43" s="64" t="s">
        <v>72</v>
      </c>
      <c r="B43" s="65"/>
      <c r="C43" s="76" t="s">
        <v>326</v>
      </c>
      <c r="D43" s="66"/>
      <c r="E43" s="315"/>
      <c r="F43" s="311"/>
      <c r="G43" s="306">
        <v>413653.11</v>
      </c>
      <c r="H43" s="306"/>
      <c r="I43" s="299">
        <f t="shared" si="0"/>
        <v>413653.11</v>
      </c>
      <c r="J43" s="306">
        <v>375911.28</v>
      </c>
      <c r="K43" s="306"/>
      <c r="L43" s="299">
        <f t="shared" si="1"/>
        <v>375911.28</v>
      </c>
    </row>
    <row r="44" spans="1:12" s="2" customFormat="1" ht="12.75" customHeight="1">
      <c r="A44" s="64" t="s">
        <v>74</v>
      </c>
      <c r="B44" s="45"/>
      <c r="C44" s="46" t="s">
        <v>327</v>
      </c>
      <c r="D44" s="47"/>
      <c r="E44" s="47"/>
      <c r="F44" s="48"/>
      <c r="G44" s="306">
        <v>23257.76</v>
      </c>
      <c r="H44" s="306"/>
      <c r="I44" s="299">
        <f t="shared" si="0"/>
        <v>23257.76</v>
      </c>
      <c r="J44" s="306">
        <v>22851.46</v>
      </c>
      <c r="K44" s="306"/>
      <c r="L44" s="299">
        <f t="shared" si="1"/>
        <v>22851.46</v>
      </c>
    </row>
    <row r="45" spans="1:12" s="2" customFormat="1" ht="12.75" customHeight="1">
      <c r="A45" s="64" t="s">
        <v>76</v>
      </c>
      <c r="B45" s="45"/>
      <c r="C45" s="46" t="s">
        <v>328</v>
      </c>
      <c r="D45" s="47"/>
      <c r="E45" s="47"/>
      <c r="F45" s="48"/>
      <c r="G45" s="306">
        <v>25.09</v>
      </c>
      <c r="H45" s="306"/>
      <c r="I45" s="299">
        <f t="shared" si="0"/>
        <v>25.09</v>
      </c>
      <c r="J45" s="306">
        <v>101.45</v>
      </c>
      <c r="K45" s="306"/>
      <c r="L45" s="299">
        <f t="shared" si="1"/>
        <v>101.45</v>
      </c>
    </row>
    <row r="46" spans="1:12" s="2" customFormat="1" ht="12.75" customHeight="1">
      <c r="A46" s="64" t="s">
        <v>78</v>
      </c>
      <c r="B46" s="45"/>
      <c r="C46" s="46" t="s">
        <v>329</v>
      </c>
      <c r="D46" s="47"/>
      <c r="E46" s="47"/>
      <c r="F46" s="48"/>
      <c r="G46" s="306">
        <v>260.01</v>
      </c>
      <c r="H46" s="306"/>
      <c r="I46" s="299">
        <f t="shared" si="0"/>
        <v>260.01</v>
      </c>
      <c r="J46" s="306">
        <v>78.95</v>
      </c>
      <c r="K46" s="306"/>
      <c r="L46" s="299">
        <f t="shared" si="1"/>
        <v>78.95</v>
      </c>
    </row>
    <row r="47" spans="1:12" s="2" customFormat="1" ht="12.75" customHeight="1">
      <c r="A47" s="64" t="s">
        <v>80</v>
      </c>
      <c r="B47" s="45"/>
      <c r="C47" s="46" t="s">
        <v>330</v>
      </c>
      <c r="D47" s="47"/>
      <c r="E47" s="47"/>
      <c r="F47" s="48"/>
      <c r="G47" s="306">
        <v>341.92</v>
      </c>
      <c r="H47" s="306"/>
      <c r="I47" s="299">
        <f t="shared" si="0"/>
        <v>341.92</v>
      </c>
      <c r="J47" s="306">
        <v>586.56</v>
      </c>
      <c r="K47" s="306"/>
      <c r="L47" s="299">
        <f t="shared" si="1"/>
        <v>586.56</v>
      </c>
    </row>
    <row r="48" spans="1:12" s="2" customFormat="1" ht="12.75" customHeight="1">
      <c r="A48" s="64" t="s">
        <v>82</v>
      </c>
      <c r="B48" s="45"/>
      <c r="C48" s="76" t="s">
        <v>331</v>
      </c>
      <c r="D48" s="66"/>
      <c r="E48" s="316"/>
      <c r="F48" s="311"/>
      <c r="G48" s="306">
        <v>677.63</v>
      </c>
      <c r="H48" s="306"/>
      <c r="I48" s="299">
        <f t="shared" si="0"/>
        <v>677.63</v>
      </c>
      <c r="J48" s="306">
        <v>786.45</v>
      </c>
      <c r="K48" s="306"/>
      <c r="L48" s="299">
        <f t="shared" si="1"/>
        <v>786.45</v>
      </c>
    </row>
    <row r="49" spans="1:12" s="2" customFormat="1" ht="12.75" customHeight="1">
      <c r="A49" s="64" t="s">
        <v>332</v>
      </c>
      <c r="B49" s="45"/>
      <c r="C49" s="312" t="s">
        <v>333</v>
      </c>
      <c r="D49" s="313"/>
      <c r="E49" s="79"/>
      <c r="F49" s="311"/>
      <c r="G49" s="306">
        <v>65732.77</v>
      </c>
      <c r="H49" s="306"/>
      <c r="I49" s="299">
        <f t="shared" si="0"/>
        <v>65732.77</v>
      </c>
      <c r="J49" s="306">
        <v>67301.77</v>
      </c>
      <c r="K49" s="306"/>
      <c r="L49" s="299">
        <f t="shared" si="1"/>
        <v>67301.77</v>
      </c>
    </row>
    <row r="50" spans="1:12" s="2" customFormat="1" ht="12.75" customHeight="1">
      <c r="A50" s="64" t="s">
        <v>334</v>
      </c>
      <c r="B50" s="45"/>
      <c r="C50" s="312" t="s">
        <v>335</v>
      </c>
      <c r="D50" s="313"/>
      <c r="E50" s="79"/>
      <c r="F50" s="311"/>
      <c r="G50" s="306">
        <v>654.36</v>
      </c>
      <c r="H50" s="306"/>
      <c r="I50" s="299">
        <f t="shared" si="0"/>
        <v>654.36</v>
      </c>
      <c r="J50" s="306">
        <v>905.16</v>
      </c>
      <c r="K50" s="306"/>
      <c r="L50" s="299">
        <f t="shared" si="1"/>
        <v>905.16</v>
      </c>
    </row>
    <row r="51" spans="1:12" s="2" customFormat="1" ht="12.75" customHeight="1">
      <c r="A51" s="64" t="s">
        <v>336</v>
      </c>
      <c r="B51" s="45"/>
      <c r="C51" s="312" t="s">
        <v>337</v>
      </c>
      <c r="D51" s="313"/>
      <c r="E51" s="79"/>
      <c r="F51" s="311"/>
      <c r="G51" s="306"/>
      <c r="H51" s="306"/>
      <c r="I51" s="299">
        <f t="shared" si="0"/>
        <v>0</v>
      </c>
      <c r="J51" s="306"/>
      <c r="K51" s="306"/>
      <c r="L51" s="299">
        <f t="shared" si="1"/>
        <v>0</v>
      </c>
    </row>
    <row r="52" spans="1:12" s="2" customFormat="1" ht="12.75" customHeight="1">
      <c r="A52" s="64" t="s">
        <v>338</v>
      </c>
      <c r="B52" s="45"/>
      <c r="C52" s="312" t="s">
        <v>339</v>
      </c>
      <c r="D52" s="313"/>
      <c r="E52" s="79"/>
      <c r="F52" s="311"/>
      <c r="G52" s="306">
        <v>2787.35</v>
      </c>
      <c r="H52" s="306"/>
      <c r="I52" s="299">
        <f t="shared" si="0"/>
        <v>2787.35</v>
      </c>
      <c r="J52" s="306">
        <v>7200.05</v>
      </c>
      <c r="K52" s="306"/>
      <c r="L52" s="299">
        <f t="shared" si="1"/>
        <v>7200.05</v>
      </c>
    </row>
    <row r="53" spans="1:12" s="2" customFormat="1" ht="12.75" customHeight="1">
      <c r="A53" s="64" t="s">
        <v>340</v>
      </c>
      <c r="B53" s="45"/>
      <c r="C53" s="312" t="s">
        <v>341</v>
      </c>
      <c r="D53" s="313"/>
      <c r="E53" s="79"/>
      <c r="F53" s="311"/>
      <c r="G53" s="306">
        <v>119.37</v>
      </c>
      <c r="H53" s="306"/>
      <c r="I53" s="299">
        <f t="shared" si="0"/>
        <v>119.37</v>
      </c>
      <c r="J53" s="306">
        <v>6.96</v>
      </c>
      <c r="K53" s="306"/>
      <c r="L53" s="299">
        <f t="shared" si="1"/>
        <v>6.96</v>
      </c>
    </row>
    <row r="54" spans="1:12" s="2" customFormat="1" ht="12.75" customHeight="1">
      <c r="A54" s="64" t="s">
        <v>342</v>
      </c>
      <c r="B54" s="45"/>
      <c r="C54" s="312" t="s">
        <v>343</v>
      </c>
      <c r="D54" s="313"/>
      <c r="E54" s="79"/>
      <c r="F54" s="311"/>
      <c r="G54" s="306"/>
      <c r="H54" s="306"/>
      <c r="I54" s="299">
        <f aca="true" t="shared" si="2" ref="I54:I85">G54+H54</f>
        <v>0</v>
      </c>
      <c r="J54" s="306"/>
      <c r="K54" s="306"/>
      <c r="L54" s="299">
        <f aca="true" t="shared" si="3" ref="L54:L85">J54+K54</f>
        <v>0</v>
      </c>
    </row>
    <row r="55" spans="1:12" s="2" customFormat="1" ht="24.75" customHeight="1">
      <c r="A55" s="12" t="s">
        <v>58</v>
      </c>
      <c r="B55" s="347" t="s">
        <v>344</v>
      </c>
      <c r="C55" s="346"/>
      <c r="D55" s="346"/>
      <c r="E55" s="348"/>
      <c r="F55" s="317"/>
      <c r="G55" s="299">
        <f>G56+G57+G58+G59+G60+G61</f>
        <v>0</v>
      </c>
      <c r="H55" s="299">
        <f>H56+H57+H58+H59+H60+H61</f>
        <v>0</v>
      </c>
      <c r="I55" s="299">
        <f t="shared" si="2"/>
        <v>0</v>
      </c>
      <c r="J55" s="299">
        <f>J56+J57+J58+J59+J60+J61</f>
        <v>-17000</v>
      </c>
      <c r="K55" s="299">
        <f>K56+K57+K58+K59+K60+K61</f>
        <v>0</v>
      </c>
      <c r="L55" s="299">
        <f t="shared" si="3"/>
        <v>-17000</v>
      </c>
    </row>
    <row r="56" spans="1:12" s="2" customFormat="1" ht="24.75" customHeight="1">
      <c r="A56" s="48" t="s">
        <v>19</v>
      </c>
      <c r="B56" s="139" t="s">
        <v>345</v>
      </c>
      <c r="C56" s="138"/>
      <c r="D56" s="138"/>
      <c r="E56" s="140"/>
      <c r="F56" s="311"/>
      <c r="G56" s="306"/>
      <c r="H56" s="306"/>
      <c r="I56" s="299">
        <f t="shared" si="2"/>
        <v>0</v>
      </c>
      <c r="J56" s="306">
        <v>-17000</v>
      </c>
      <c r="K56" s="306"/>
      <c r="L56" s="299">
        <f t="shared" si="3"/>
        <v>-17000</v>
      </c>
    </row>
    <row r="57" spans="1:12" s="2" customFormat="1" ht="24.75" customHeight="1">
      <c r="A57" s="48" t="s">
        <v>31</v>
      </c>
      <c r="B57" s="351" t="s">
        <v>346</v>
      </c>
      <c r="C57" s="136"/>
      <c r="D57" s="136"/>
      <c r="E57" s="137"/>
      <c r="F57" s="311"/>
      <c r="G57" s="306"/>
      <c r="H57" s="306"/>
      <c r="I57" s="299">
        <f t="shared" si="2"/>
        <v>0</v>
      </c>
      <c r="J57" s="306"/>
      <c r="K57" s="306"/>
      <c r="L57" s="299">
        <f t="shared" si="3"/>
        <v>0</v>
      </c>
    </row>
    <row r="58" spans="1:12" s="2" customFormat="1" ht="12.75" customHeight="1">
      <c r="A58" s="48" t="s">
        <v>54</v>
      </c>
      <c r="B58" s="353" t="s">
        <v>347</v>
      </c>
      <c r="C58" s="352"/>
      <c r="D58" s="352"/>
      <c r="E58" s="354"/>
      <c r="F58" s="311"/>
      <c r="G58" s="306"/>
      <c r="H58" s="306"/>
      <c r="I58" s="299">
        <f t="shared" si="2"/>
        <v>0</v>
      </c>
      <c r="J58" s="306"/>
      <c r="K58" s="306"/>
      <c r="L58" s="299">
        <f t="shared" si="3"/>
        <v>0</v>
      </c>
    </row>
    <row r="59" spans="1:12" s="2" customFormat="1" ht="12.75" customHeight="1">
      <c r="A59" s="48" t="s">
        <v>56</v>
      </c>
      <c r="B59" s="88" t="s">
        <v>348</v>
      </c>
      <c r="C59" s="40"/>
      <c r="D59" s="318"/>
      <c r="E59" s="89"/>
      <c r="F59" s="48"/>
      <c r="G59" s="306"/>
      <c r="H59" s="306"/>
      <c r="I59" s="299">
        <f t="shared" si="2"/>
        <v>0</v>
      </c>
      <c r="J59" s="306"/>
      <c r="K59" s="306"/>
      <c r="L59" s="299">
        <f t="shared" si="3"/>
        <v>0</v>
      </c>
    </row>
    <row r="60" spans="1:12" s="2" customFormat="1" ht="24.75" customHeight="1">
      <c r="A60" s="48" t="s">
        <v>85</v>
      </c>
      <c r="B60" s="139" t="s">
        <v>349</v>
      </c>
      <c r="C60" s="138"/>
      <c r="D60" s="138"/>
      <c r="E60" s="140"/>
      <c r="F60" s="311"/>
      <c r="G60" s="306"/>
      <c r="H60" s="306"/>
      <c r="I60" s="299">
        <f t="shared" si="2"/>
        <v>0</v>
      </c>
      <c r="J60" s="306"/>
      <c r="K60" s="306"/>
      <c r="L60" s="299">
        <f t="shared" si="3"/>
        <v>0</v>
      </c>
    </row>
    <row r="61" spans="1:12" s="2" customFormat="1" ht="24.75" customHeight="1">
      <c r="A61" s="48" t="s">
        <v>192</v>
      </c>
      <c r="B61" s="351" t="s">
        <v>350</v>
      </c>
      <c r="C61" s="136"/>
      <c r="D61" s="136"/>
      <c r="E61" s="137"/>
      <c r="F61" s="311"/>
      <c r="G61" s="306"/>
      <c r="H61" s="306"/>
      <c r="I61" s="299">
        <f t="shared" si="2"/>
        <v>0</v>
      </c>
      <c r="J61" s="306"/>
      <c r="K61" s="306"/>
      <c r="L61" s="299">
        <f t="shared" si="3"/>
        <v>0</v>
      </c>
    </row>
    <row r="62" spans="1:12" s="2" customFormat="1" ht="24.75" customHeight="1">
      <c r="A62" s="12" t="s">
        <v>60</v>
      </c>
      <c r="B62" s="347" t="s">
        <v>351</v>
      </c>
      <c r="C62" s="346"/>
      <c r="D62" s="346"/>
      <c r="E62" s="348"/>
      <c r="F62" s="319"/>
      <c r="G62" s="299">
        <f>G63-G64-G65+G66-G71+G72+G73</f>
        <v>0</v>
      </c>
      <c r="H62" s="299">
        <f>H63-H64-H65+H66-H71+H72+H73</f>
        <v>0</v>
      </c>
      <c r="I62" s="299">
        <f t="shared" si="2"/>
        <v>0</v>
      </c>
      <c r="J62" s="299">
        <f>J63-J64-J65+J66-J71+J72+J73</f>
        <v>17000</v>
      </c>
      <c r="K62" s="299">
        <f>K63-K64-K65+K66-K71+K72+K73</f>
        <v>0</v>
      </c>
      <c r="L62" s="299">
        <f t="shared" si="3"/>
        <v>17000</v>
      </c>
    </row>
    <row r="63" spans="1:12" s="2" customFormat="1" ht="12.75" customHeight="1">
      <c r="A63" s="48" t="s">
        <v>19</v>
      </c>
      <c r="B63" s="35" t="s">
        <v>352</v>
      </c>
      <c r="C63" s="91"/>
      <c r="D63" s="34"/>
      <c r="E63" s="38"/>
      <c r="F63" s="311"/>
      <c r="G63" s="306"/>
      <c r="H63" s="306"/>
      <c r="I63" s="299">
        <f t="shared" si="2"/>
        <v>0</v>
      </c>
      <c r="J63" s="306"/>
      <c r="K63" s="306"/>
      <c r="L63" s="299">
        <f t="shared" si="3"/>
        <v>0</v>
      </c>
    </row>
    <row r="64" spans="1:12" s="2" customFormat="1" ht="12.75" customHeight="1">
      <c r="A64" s="48" t="s">
        <v>31</v>
      </c>
      <c r="B64" s="88" t="s">
        <v>353</v>
      </c>
      <c r="C64" s="320"/>
      <c r="D64" s="318"/>
      <c r="E64" s="89"/>
      <c r="F64" s="48"/>
      <c r="G64" s="306"/>
      <c r="H64" s="306"/>
      <c r="I64" s="299">
        <f t="shared" si="2"/>
        <v>0</v>
      </c>
      <c r="J64" s="306"/>
      <c r="K64" s="306"/>
      <c r="L64" s="299">
        <f t="shared" si="3"/>
        <v>0</v>
      </c>
    </row>
    <row r="65" spans="1:12" s="2" customFormat="1" ht="24.75" customHeight="1">
      <c r="A65" s="48" t="s">
        <v>54</v>
      </c>
      <c r="B65" s="139" t="s">
        <v>354</v>
      </c>
      <c r="C65" s="138"/>
      <c r="D65" s="138"/>
      <c r="E65" s="140"/>
      <c r="F65" s="311"/>
      <c r="G65" s="306"/>
      <c r="H65" s="306"/>
      <c r="I65" s="299">
        <f t="shared" si="2"/>
        <v>0</v>
      </c>
      <c r="J65" s="306"/>
      <c r="K65" s="306"/>
      <c r="L65" s="299">
        <f t="shared" si="3"/>
        <v>0</v>
      </c>
    </row>
    <row r="66" spans="1:12" s="2" customFormat="1" ht="30" customHeight="1">
      <c r="A66" s="19" t="s">
        <v>95</v>
      </c>
      <c r="B66" s="356" t="s">
        <v>355</v>
      </c>
      <c r="C66" s="355"/>
      <c r="D66" s="355"/>
      <c r="E66" s="357"/>
      <c r="F66" s="319"/>
      <c r="G66" s="299">
        <f>G67+G68+G69+G70</f>
        <v>0</v>
      </c>
      <c r="H66" s="299">
        <f>H67+H68+H69+H70</f>
        <v>0</v>
      </c>
      <c r="I66" s="299">
        <f t="shared" si="2"/>
        <v>0</v>
      </c>
      <c r="J66" s="299">
        <f>J67+J68+J69+J70</f>
        <v>17000</v>
      </c>
      <c r="K66" s="299">
        <f>K67+K68+K69+K70</f>
        <v>0</v>
      </c>
      <c r="L66" s="299">
        <f t="shared" si="3"/>
        <v>17000</v>
      </c>
    </row>
    <row r="67" spans="1:12" s="2" customFormat="1" ht="12.75">
      <c r="A67" s="27" t="s">
        <v>133</v>
      </c>
      <c r="B67" s="97"/>
      <c r="C67" s="322"/>
      <c r="D67" s="35" t="s">
        <v>302</v>
      </c>
      <c r="E67" s="36"/>
      <c r="F67" s="48"/>
      <c r="G67" s="306"/>
      <c r="H67" s="306"/>
      <c r="I67" s="299">
        <f t="shared" si="2"/>
        <v>0</v>
      </c>
      <c r="J67" s="306"/>
      <c r="K67" s="306"/>
      <c r="L67" s="299">
        <f t="shared" si="3"/>
        <v>0</v>
      </c>
    </row>
    <row r="68" spans="1:12" s="2" customFormat="1" ht="12.75" customHeight="1">
      <c r="A68" s="27" t="s">
        <v>135</v>
      </c>
      <c r="B68" s="34"/>
      <c r="C68" s="321"/>
      <c r="D68" s="35" t="s">
        <v>93</v>
      </c>
      <c r="E68" s="36"/>
      <c r="F68" s="48"/>
      <c r="G68" s="306"/>
      <c r="H68" s="306"/>
      <c r="I68" s="299">
        <f t="shared" si="2"/>
        <v>0</v>
      </c>
      <c r="J68" s="306">
        <v>17000</v>
      </c>
      <c r="K68" s="306"/>
      <c r="L68" s="299">
        <f t="shared" si="3"/>
        <v>17000</v>
      </c>
    </row>
    <row r="69" spans="1:12" s="2" customFormat="1" ht="24.75" customHeight="1">
      <c r="A69" s="27" t="s">
        <v>356</v>
      </c>
      <c r="B69" s="34"/>
      <c r="C69" s="91"/>
      <c r="D69" s="138" t="s">
        <v>357</v>
      </c>
      <c r="E69" s="140"/>
      <c r="F69" s="308"/>
      <c r="G69" s="306"/>
      <c r="H69" s="306"/>
      <c r="I69" s="299">
        <f t="shared" si="2"/>
        <v>0</v>
      </c>
      <c r="J69" s="306"/>
      <c r="K69" s="306"/>
      <c r="L69" s="299">
        <f t="shared" si="3"/>
        <v>0</v>
      </c>
    </row>
    <row r="70" spans="1:12" s="2" customFormat="1" ht="12.75" customHeight="1">
      <c r="A70" s="27" t="s">
        <v>358</v>
      </c>
      <c r="B70" s="34"/>
      <c r="C70" s="91"/>
      <c r="D70" s="35" t="s">
        <v>96</v>
      </c>
      <c r="E70" s="42"/>
      <c r="F70" s="311"/>
      <c r="G70" s="306"/>
      <c r="H70" s="306"/>
      <c r="I70" s="299">
        <f t="shared" si="2"/>
        <v>0</v>
      </c>
      <c r="J70" s="306"/>
      <c r="K70" s="306"/>
      <c r="L70" s="299">
        <f t="shared" si="3"/>
        <v>0</v>
      </c>
    </row>
    <row r="71" spans="1:12" s="2" customFormat="1" ht="27.75" customHeight="1">
      <c r="A71" s="27" t="s">
        <v>85</v>
      </c>
      <c r="B71" s="351" t="s">
        <v>359</v>
      </c>
      <c r="C71" s="136"/>
      <c r="D71" s="136"/>
      <c r="E71" s="137"/>
      <c r="F71" s="311"/>
      <c r="G71" s="306"/>
      <c r="H71" s="306"/>
      <c r="I71" s="299">
        <f t="shared" si="2"/>
        <v>0</v>
      </c>
      <c r="J71" s="306"/>
      <c r="K71" s="306"/>
      <c r="L71" s="299">
        <f t="shared" si="3"/>
        <v>0</v>
      </c>
    </row>
    <row r="72" spans="1:12" s="2" customFormat="1" ht="12.75">
      <c r="A72" s="27" t="s">
        <v>192</v>
      </c>
      <c r="B72" s="323" t="s">
        <v>360</v>
      </c>
      <c r="C72" s="312"/>
      <c r="D72" s="324"/>
      <c r="E72" s="325"/>
      <c r="F72" s="311"/>
      <c r="G72" s="306"/>
      <c r="H72" s="306"/>
      <c r="I72" s="299">
        <f t="shared" si="2"/>
        <v>0</v>
      </c>
      <c r="J72" s="306"/>
      <c r="K72" s="306"/>
      <c r="L72" s="299">
        <f t="shared" si="3"/>
        <v>0</v>
      </c>
    </row>
    <row r="73" spans="1:12" s="2" customFormat="1" ht="12.75">
      <c r="A73" s="27" t="s">
        <v>195</v>
      </c>
      <c r="B73" s="323" t="s">
        <v>361</v>
      </c>
      <c r="C73" s="312"/>
      <c r="D73" s="313"/>
      <c r="E73" s="326"/>
      <c r="F73" s="311"/>
      <c r="G73" s="306"/>
      <c r="H73" s="306"/>
      <c r="I73" s="299">
        <f t="shared" si="2"/>
        <v>0</v>
      </c>
      <c r="J73" s="306"/>
      <c r="K73" s="306"/>
      <c r="L73" s="299">
        <f t="shared" si="3"/>
        <v>0</v>
      </c>
    </row>
    <row r="74" spans="1:12" s="2" customFormat="1" ht="39" customHeight="1">
      <c r="A74" s="10" t="s">
        <v>89</v>
      </c>
      <c r="B74" s="359" t="s">
        <v>362</v>
      </c>
      <c r="C74" s="358"/>
      <c r="D74" s="358"/>
      <c r="E74" s="360"/>
      <c r="F74" s="308"/>
      <c r="G74" s="306"/>
      <c r="H74" s="306"/>
      <c r="I74" s="299">
        <f t="shared" si="2"/>
        <v>0</v>
      </c>
      <c r="J74" s="306"/>
      <c r="K74" s="306"/>
      <c r="L74" s="299">
        <f t="shared" si="3"/>
        <v>0</v>
      </c>
    </row>
    <row r="75" spans="1:12" s="2" customFormat="1" ht="24.75" customHeight="1">
      <c r="A75" s="12"/>
      <c r="B75" s="347" t="s">
        <v>363</v>
      </c>
      <c r="C75" s="346"/>
      <c r="D75" s="346"/>
      <c r="E75" s="348"/>
      <c r="F75" s="317"/>
      <c r="G75" s="299">
        <f>G22+G55+G62+G74</f>
        <v>-1498.8699999999953</v>
      </c>
      <c r="H75" s="299">
        <f>H22+H55+H62+H74</f>
        <v>0</v>
      </c>
      <c r="I75" s="299">
        <f t="shared" si="2"/>
        <v>-1498.8699999999953</v>
      </c>
      <c r="J75" s="299">
        <f>J22+J55+J62+J74</f>
        <v>911.3099999999395</v>
      </c>
      <c r="K75" s="299">
        <f>K22+K55+K62+K74</f>
        <v>0</v>
      </c>
      <c r="L75" s="299">
        <f t="shared" si="3"/>
        <v>911.3099999999395</v>
      </c>
    </row>
    <row r="76" spans="1:12" s="2" customFormat="1" ht="24.75" customHeight="1">
      <c r="A76" s="327"/>
      <c r="B76" s="362" t="s">
        <v>364</v>
      </c>
      <c r="C76" s="361"/>
      <c r="D76" s="361"/>
      <c r="E76" s="363"/>
      <c r="F76" s="311"/>
      <c r="G76" s="299">
        <f>J77</f>
        <v>2059.84</v>
      </c>
      <c r="H76" s="306"/>
      <c r="I76" s="299">
        <f>G76</f>
        <v>2059.84</v>
      </c>
      <c r="J76" s="306">
        <v>1148.53</v>
      </c>
      <c r="K76" s="306"/>
      <c r="L76" s="299">
        <f>J76</f>
        <v>1148.53</v>
      </c>
    </row>
    <row r="77" spans="1:12" s="2" customFormat="1" ht="24.75" customHeight="1">
      <c r="A77" s="328"/>
      <c r="B77" s="364" t="s">
        <v>365</v>
      </c>
      <c r="C77" s="365"/>
      <c r="D77" s="365"/>
      <c r="E77" s="366"/>
      <c r="F77" s="311"/>
      <c r="G77" s="299">
        <v>560.97</v>
      </c>
      <c r="H77" s="306"/>
      <c r="I77" s="299">
        <f>G77</f>
        <v>560.97</v>
      </c>
      <c r="J77" s="299">
        <v>2059.84</v>
      </c>
      <c r="K77" s="306"/>
      <c r="L77" s="299">
        <f>J77</f>
        <v>2059.84</v>
      </c>
    </row>
    <row r="78" spans="1:6" s="2" customFormat="1" ht="12.75">
      <c r="A78" s="117"/>
      <c r="B78" s="90"/>
      <c r="C78" s="90"/>
      <c r="D78" s="90"/>
      <c r="E78" s="90"/>
      <c r="F78" s="90"/>
    </row>
    <row r="79" spans="1:6" s="2" customFormat="1" ht="12.75">
      <c r="A79" s="117"/>
      <c r="B79" s="90"/>
      <c r="C79" s="90"/>
      <c r="D79" s="90"/>
      <c r="E79" s="90"/>
      <c r="F79" s="90"/>
    </row>
    <row r="80" spans="1:12" s="2" customFormat="1" ht="12.75">
      <c r="A80" s="329"/>
      <c r="B80" s="330"/>
      <c r="C80" s="330"/>
      <c r="D80" s="330"/>
      <c r="E80" s="330" t="s">
        <v>140</v>
      </c>
      <c r="F80" s="330"/>
      <c r="G80" s="330"/>
      <c r="H80" s="330"/>
      <c r="I80" s="330"/>
      <c r="J80" s="330"/>
      <c r="K80" s="330" t="s">
        <v>141</v>
      </c>
      <c r="L80" s="118"/>
    </row>
    <row r="81" spans="1:12" s="2" customFormat="1" ht="25.5" customHeight="1">
      <c r="A81" s="286" t="s">
        <v>285</v>
      </c>
      <c r="B81" s="286"/>
      <c r="C81" s="286"/>
      <c r="D81" s="286"/>
      <c r="E81" s="286"/>
      <c r="F81" s="286"/>
      <c r="G81" s="286"/>
      <c r="H81" s="238"/>
      <c r="I81" s="271" t="s">
        <v>366</v>
      </c>
      <c r="J81" s="331"/>
      <c r="K81" s="367" t="s">
        <v>144</v>
      </c>
      <c r="L81" s="367"/>
    </row>
    <row r="82" spans="1:12" s="2" customFormat="1" ht="12.75">
      <c r="A82" s="118"/>
      <c r="B82" s="118"/>
      <c r="C82" s="118"/>
      <c r="D82" s="118"/>
      <c r="E82" s="118" t="s">
        <v>145</v>
      </c>
      <c r="F82" s="118"/>
      <c r="G82" s="118"/>
      <c r="H82" s="118"/>
      <c r="I82" s="118"/>
      <c r="J82" s="118" t="s">
        <v>367</v>
      </c>
      <c r="K82" s="118" t="s">
        <v>240</v>
      </c>
      <c r="L82" s="118"/>
    </row>
    <row r="83" spans="1:12" s="2" customFormat="1" ht="12.75">
      <c r="A83" s="1" t="s">
        <v>147</v>
      </c>
      <c r="B83" s="1"/>
      <c r="C83" s="1"/>
      <c r="D83" s="1"/>
      <c r="E83" s="1"/>
      <c r="F83" s="1"/>
      <c r="G83" s="1"/>
      <c r="H83" s="1"/>
      <c r="I83" s="2" t="s">
        <v>366</v>
      </c>
      <c r="K83" s="367" t="s">
        <v>144</v>
      </c>
      <c r="L83" s="367"/>
    </row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</sheetData>
  <mergeCells count="40">
    <mergeCell ref="B77:E77"/>
    <mergeCell ref="A81:G81"/>
    <mergeCell ref="K81:L81"/>
    <mergeCell ref="K83:L83"/>
    <mergeCell ref="B71:E71"/>
    <mergeCell ref="B74:E74"/>
    <mergeCell ref="B75:E75"/>
    <mergeCell ref="B76:E76"/>
    <mergeCell ref="B62:E62"/>
    <mergeCell ref="B65:E65"/>
    <mergeCell ref="B66:E66"/>
    <mergeCell ref="D69:E69"/>
    <mergeCell ref="B57:E57"/>
    <mergeCell ref="B58:E58"/>
    <mergeCell ref="B60:E60"/>
    <mergeCell ref="B61:E61"/>
    <mergeCell ref="C38:E38"/>
    <mergeCell ref="C40:E40"/>
    <mergeCell ref="B55:E55"/>
    <mergeCell ref="B56:E56"/>
    <mergeCell ref="B21:E21"/>
    <mergeCell ref="B22:E22"/>
    <mergeCell ref="C24:E24"/>
    <mergeCell ref="D27:E27"/>
    <mergeCell ref="A16:L16"/>
    <mergeCell ref="A17:L17"/>
    <mergeCell ref="F18:L18"/>
    <mergeCell ref="A19:A20"/>
    <mergeCell ref="B19:E20"/>
    <mergeCell ref="F19:F20"/>
    <mergeCell ref="G19:I19"/>
    <mergeCell ref="J19:L19"/>
    <mergeCell ref="A10:L11"/>
    <mergeCell ref="A12:F12"/>
    <mergeCell ref="A13:L13"/>
    <mergeCell ref="A14:L14"/>
    <mergeCell ref="A5:L6"/>
    <mergeCell ref="A7:L7"/>
    <mergeCell ref="A8:L8"/>
    <mergeCell ref="A9:L9"/>
  </mergeCells>
  <printOptions/>
  <pageMargins left="0.35" right="0.75" top="0.79" bottom="0.59" header="0.51" footer="0.51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6">
      <selection activeCell="G24" sqref="G24"/>
    </sheetView>
  </sheetViews>
  <sheetFormatPr defaultColWidth="9.140625" defaultRowHeight="12.75"/>
  <cols>
    <col min="1" max="1" width="5.421875" style="229" customWidth="1"/>
    <col min="2" max="2" width="0.2890625" style="229" customWidth="1"/>
    <col min="3" max="3" width="2.00390625" style="229" customWidth="1"/>
    <col min="4" max="4" width="35.421875" style="229" customWidth="1"/>
    <col min="5" max="5" width="9.8515625" style="229" customWidth="1"/>
    <col min="6" max="6" width="10.7109375" style="229" customWidth="1"/>
    <col min="7" max="7" width="12.00390625" style="229" customWidth="1"/>
    <col min="8" max="8" width="10.8515625" style="229" customWidth="1"/>
    <col min="9" max="9" width="11.00390625" style="229" customWidth="1"/>
    <col min="10" max="10" width="10.57421875" style="229" customWidth="1"/>
    <col min="11" max="11" width="11.140625" style="229" customWidth="1"/>
    <col min="12" max="12" width="8.421875" style="229" customWidth="1"/>
    <col min="13" max="13" width="10.28125" style="229" customWidth="1"/>
    <col min="14" max="14" width="8.7109375" style="229" customWidth="1"/>
    <col min="15" max="16384" width="9.140625" style="229" customWidth="1"/>
  </cols>
  <sheetData>
    <row r="1" ht="12.75">
      <c r="J1" s="230"/>
    </row>
    <row r="2" spans="10:13" ht="12.75">
      <c r="J2" s="40" t="s">
        <v>368</v>
      </c>
      <c r="K2" s="40"/>
      <c r="L2" s="40"/>
      <c r="M2" s="40"/>
    </row>
    <row r="3" ht="12.75">
      <c r="J3" s="1" t="s">
        <v>242</v>
      </c>
    </row>
    <row r="5" spans="1:13" ht="30" customHeight="1">
      <c r="A5" s="405" t="s">
        <v>369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4:13" ht="12.75" customHeight="1">
      <c r="D6" s="406"/>
      <c r="E6" s="406"/>
      <c r="F6" s="406"/>
      <c r="G6" s="406"/>
      <c r="H6" s="406"/>
      <c r="I6" s="406"/>
      <c r="J6" s="406"/>
      <c r="K6" s="406"/>
      <c r="L6" s="406"/>
      <c r="M6" s="406"/>
    </row>
    <row r="7" spans="1:13" ht="12.75" customHeight="1">
      <c r="A7" s="407" t="s">
        <v>370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</row>
    <row r="9" spans="1:13" ht="27" customHeight="1">
      <c r="A9" s="408" t="s">
        <v>12</v>
      </c>
      <c r="B9" s="410" t="s">
        <v>13</v>
      </c>
      <c r="C9" s="411"/>
      <c r="D9" s="412"/>
      <c r="E9" s="408" t="s">
        <v>22</v>
      </c>
      <c r="F9" s="408" t="s">
        <v>24</v>
      </c>
      <c r="G9" s="134" t="s">
        <v>26</v>
      </c>
      <c r="H9" s="133"/>
      <c r="I9" s="135"/>
      <c r="J9" s="134" t="s">
        <v>371</v>
      </c>
      <c r="K9" s="135"/>
      <c r="L9" s="408" t="s">
        <v>30</v>
      </c>
      <c r="M9" s="416" t="s">
        <v>253</v>
      </c>
    </row>
    <row r="10" spans="1:13" ht="84" customHeight="1">
      <c r="A10" s="409"/>
      <c r="B10" s="413"/>
      <c r="C10" s="414"/>
      <c r="D10" s="415"/>
      <c r="E10" s="409"/>
      <c r="F10" s="409"/>
      <c r="G10" s="11" t="s">
        <v>372</v>
      </c>
      <c r="H10" s="11" t="s">
        <v>373</v>
      </c>
      <c r="I10" s="11" t="s">
        <v>374</v>
      </c>
      <c r="J10" s="11" t="s">
        <v>375</v>
      </c>
      <c r="K10" s="11" t="s">
        <v>376</v>
      </c>
      <c r="L10" s="409"/>
      <c r="M10" s="417"/>
    </row>
    <row r="11" spans="1:13" ht="12.75">
      <c r="A11" s="373">
        <v>1</v>
      </c>
      <c r="B11" s="369"/>
      <c r="C11" s="369"/>
      <c r="D11" s="374">
        <v>2</v>
      </c>
      <c r="E11" s="375">
        <v>3</v>
      </c>
      <c r="F11" s="375">
        <v>4</v>
      </c>
      <c r="G11" s="375">
        <v>5</v>
      </c>
      <c r="H11" s="375">
        <v>6</v>
      </c>
      <c r="I11" s="375">
        <v>7</v>
      </c>
      <c r="J11" s="375">
        <v>8</v>
      </c>
      <c r="K11" s="375">
        <v>9</v>
      </c>
      <c r="L11" s="375">
        <v>10</v>
      </c>
      <c r="M11" s="319">
        <v>11</v>
      </c>
    </row>
    <row r="12" spans="1:13" ht="24.75" customHeight="1">
      <c r="A12" s="376" t="s">
        <v>257</v>
      </c>
      <c r="B12" s="419" t="s">
        <v>377</v>
      </c>
      <c r="C12" s="418"/>
      <c r="D12" s="420"/>
      <c r="E12" s="377"/>
      <c r="F12" s="377"/>
      <c r="G12" s="377"/>
      <c r="H12" s="377"/>
      <c r="I12" s="377"/>
      <c r="J12" s="377"/>
      <c r="K12" s="377"/>
      <c r="L12" s="377"/>
      <c r="M12" s="378">
        <f aca="true" t="shared" si="0" ref="M12:M40">SUM(E12:L12)</f>
        <v>0</v>
      </c>
    </row>
    <row r="13" spans="1:13" ht="12.75">
      <c r="A13" s="379" t="s">
        <v>259</v>
      </c>
      <c r="B13" s="380"/>
      <c r="C13" s="381" t="s">
        <v>378</v>
      </c>
      <c r="D13" s="382"/>
      <c r="E13" s="378">
        <f aca="true" t="shared" si="1" ref="E13:L13">E14+E15</f>
        <v>0</v>
      </c>
      <c r="F13" s="378">
        <f t="shared" si="1"/>
        <v>0</v>
      </c>
      <c r="G13" s="378">
        <f t="shared" si="1"/>
        <v>0</v>
      </c>
      <c r="H13" s="378">
        <f t="shared" si="1"/>
        <v>0</v>
      </c>
      <c r="I13" s="378">
        <f t="shared" si="1"/>
        <v>0</v>
      </c>
      <c r="J13" s="378">
        <f t="shared" si="1"/>
        <v>0</v>
      </c>
      <c r="K13" s="378">
        <f t="shared" si="1"/>
        <v>0</v>
      </c>
      <c r="L13" s="378">
        <f t="shared" si="1"/>
        <v>0</v>
      </c>
      <c r="M13" s="378">
        <f t="shared" si="0"/>
        <v>0</v>
      </c>
    </row>
    <row r="14" spans="1:13" ht="12.75">
      <c r="A14" s="383" t="s">
        <v>379</v>
      </c>
      <c r="B14" s="384"/>
      <c r="C14" s="369"/>
      <c r="D14" s="385" t="s">
        <v>380</v>
      </c>
      <c r="E14" s="377"/>
      <c r="F14" s="386"/>
      <c r="G14" s="377"/>
      <c r="H14" s="377"/>
      <c r="I14" s="377"/>
      <c r="J14" s="377"/>
      <c r="K14" s="377"/>
      <c r="L14" s="377"/>
      <c r="M14" s="378">
        <f t="shared" si="0"/>
        <v>0</v>
      </c>
    </row>
    <row r="15" spans="1:13" ht="15.75" customHeight="1">
      <c r="A15" s="387" t="s">
        <v>381</v>
      </c>
      <c r="B15" s="369"/>
      <c r="C15" s="369"/>
      <c r="D15" s="385" t="s">
        <v>382</v>
      </c>
      <c r="E15" s="377"/>
      <c r="F15" s="386"/>
      <c r="G15" s="377"/>
      <c r="H15" s="377"/>
      <c r="I15" s="377"/>
      <c r="J15" s="377"/>
      <c r="K15" s="377"/>
      <c r="L15" s="377"/>
      <c r="M15" s="378">
        <f t="shared" si="0"/>
        <v>0</v>
      </c>
    </row>
    <row r="16" spans="1:13" ht="28.5" customHeight="1">
      <c r="A16" s="388" t="s">
        <v>262</v>
      </c>
      <c r="B16" s="389"/>
      <c r="C16" s="421" t="s">
        <v>383</v>
      </c>
      <c r="D16" s="422"/>
      <c r="E16" s="378">
        <f aca="true" t="shared" si="2" ref="E16:L16">E17+E18+E19</f>
        <v>0</v>
      </c>
      <c r="F16" s="378">
        <f t="shared" si="2"/>
        <v>0</v>
      </c>
      <c r="G16" s="378">
        <f t="shared" si="2"/>
        <v>0</v>
      </c>
      <c r="H16" s="378">
        <f t="shared" si="2"/>
        <v>0</v>
      </c>
      <c r="I16" s="378">
        <f t="shared" si="2"/>
        <v>0</v>
      </c>
      <c r="J16" s="378">
        <f t="shared" si="2"/>
        <v>0</v>
      </c>
      <c r="K16" s="378">
        <f t="shared" si="2"/>
        <v>0</v>
      </c>
      <c r="L16" s="378">
        <f t="shared" si="2"/>
        <v>0</v>
      </c>
      <c r="M16" s="378">
        <f t="shared" si="0"/>
        <v>0</v>
      </c>
    </row>
    <row r="17" spans="1:13" ht="12.75">
      <c r="A17" s="383" t="s">
        <v>384</v>
      </c>
      <c r="B17" s="390"/>
      <c r="C17" s="369"/>
      <c r="D17" s="385" t="s">
        <v>385</v>
      </c>
      <c r="E17" s="377"/>
      <c r="F17" s="377"/>
      <c r="G17" s="377"/>
      <c r="H17" s="377"/>
      <c r="I17" s="377"/>
      <c r="J17" s="377"/>
      <c r="K17" s="377"/>
      <c r="L17" s="377"/>
      <c r="M17" s="378">
        <f t="shared" si="0"/>
        <v>0</v>
      </c>
    </row>
    <row r="18" spans="1:13" ht="12.75">
      <c r="A18" s="383" t="s">
        <v>386</v>
      </c>
      <c r="B18" s="368"/>
      <c r="C18" s="369"/>
      <c r="D18" s="385" t="s">
        <v>387</v>
      </c>
      <c r="E18" s="377"/>
      <c r="F18" s="377"/>
      <c r="G18" s="377"/>
      <c r="H18" s="377"/>
      <c r="I18" s="377"/>
      <c r="J18" s="377"/>
      <c r="K18" s="377"/>
      <c r="L18" s="377"/>
      <c r="M18" s="378">
        <f t="shared" si="0"/>
        <v>0</v>
      </c>
    </row>
    <row r="19" spans="1:13" ht="12.75">
      <c r="A19" s="383" t="s">
        <v>388</v>
      </c>
      <c r="B19" s="368"/>
      <c r="C19" s="369"/>
      <c r="D19" s="385" t="s">
        <v>389</v>
      </c>
      <c r="E19" s="377"/>
      <c r="F19" s="377"/>
      <c r="G19" s="377"/>
      <c r="H19" s="377"/>
      <c r="I19" s="377"/>
      <c r="J19" s="377"/>
      <c r="K19" s="377"/>
      <c r="L19" s="377"/>
      <c r="M19" s="378">
        <f t="shared" si="0"/>
        <v>0</v>
      </c>
    </row>
    <row r="20" spans="1:13" ht="12.75">
      <c r="A20" s="391" t="s">
        <v>264</v>
      </c>
      <c r="B20" s="392"/>
      <c r="C20" s="393" t="s">
        <v>390</v>
      </c>
      <c r="D20" s="394"/>
      <c r="E20" s="377"/>
      <c r="F20" s="377"/>
      <c r="G20" s="377"/>
      <c r="H20" s="377"/>
      <c r="I20" s="377"/>
      <c r="J20" s="377"/>
      <c r="K20" s="377"/>
      <c r="L20" s="377"/>
      <c r="M20" s="378">
        <f t="shared" si="0"/>
        <v>0</v>
      </c>
    </row>
    <row r="21" spans="1:13" ht="24.75" customHeight="1">
      <c r="A21" s="388" t="s">
        <v>266</v>
      </c>
      <c r="B21" s="424" t="s">
        <v>391</v>
      </c>
      <c r="C21" s="423"/>
      <c r="D21" s="425"/>
      <c r="E21" s="378">
        <f aca="true" t="shared" si="3" ref="E21:L21">E12+E13-E16+E20</f>
        <v>0</v>
      </c>
      <c r="F21" s="378">
        <f t="shared" si="3"/>
        <v>0</v>
      </c>
      <c r="G21" s="378">
        <f t="shared" si="3"/>
        <v>0</v>
      </c>
      <c r="H21" s="378">
        <f t="shared" si="3"/>
        <v>0</v>
      </c>
      <c r="I21" s="378">
        <f t="shared" si="3"/>
        <v>0</v>
      </c>
      <c r="J21" s="378">
        <f t="shared" si="3"/>
        <v>0</v>
      </c>
      <c r="K21" s="378">
        <f t="shared" si="3"/>
        <v>0</v>
      </c>
      <c r="L21" s="378">
        <f t="shared" si="3"/>
        <v>0</v>
      </c>
      <c r="M21" s="378">
        <f t="shared" si="0"/>
        <v>0</v>
      </c>
    </row>
    <row r="22" spans="1:13" ht="24.75" customHeight="1">
      <c r="A22" s="376" t="s">
        <v>268</v>
      </c>
      <c r="B22" s="419" t="s">
        <v>392</v>
      </c>
      <c r="C22" s="418"/>
      <c r="D22" s="420"/>
      <c r="E22" s="306" t="s">
        <v>393</v>
      </c>
      <c r="F22" s="377">
        <v>-921.86</v>
      </c>
      <c r="G22" s="377"/>
      <c r="H22" s="306" t="s">
        <v>393</v>
      </c>
      <c r="I22" s="306"/>
      <c r="J22" s="306" t="s">
        <v>393</v>
      </c>
      <c r="K22" s="306" t="s">
        <v>393</v>
      </c>
      <c r="L22" s="306"/>
      <c r="M22" s="378">
        <f t="shared" si="0"/>
        <v>-921.86</v>
      </c>
    </row>
    <row r="23" spans="1:13" ht="30" customHeight="1">
      <c r="A23" s="391" t="s">
        <v>270</v>
      </c>
      <c r="B23" s="395"/>
      <c r="C23" s="365" t="s">
        <v>394</v>
      </c>
      <c r="D23" s="366"/>
      <c r="E23" s="306" t="s">
        <v>393</v>
      </c>
      <c r="F23" s="377"/>
      <c r="G23" s="377"/>
      <c r="H23" s="306" t="s">
        <v>393</v>
      </c>
      <c r="I23" s="306"/>
      <c r="J23" s="306" t="s">
        <v>393</v>
      </c>
      <c r="K23" s="306" t="s">
        <v>393</v>
      </c>
      <c r="L23" s="306"/>
      <c r="M23" s="378">
        <f t="shared" si="0"/>
        <v>0</v>
      </c>
    </row>
    <row r="24" spans="1:13" ht="26.25" customHeight="1">
      <c r="A24" s="391" t="s">
        <v>272</v>
      </c>
      <c r="B24" s="396"/>
      <c r="C24" s="418" t="s">
        <v>395</v>
      </c>
      <c r="D24" s="420"/>
      <c r="E24" s="306" t="s">
        <v>393</v>
      </c>
      <c r="F24" s="377"/>
      <c r="G24" s="377"/>
      <c r="H24" s="306" t="s">
        <v>393</v>
      </c>
      <c r="I24" s="306"/>
      <c r="J24" s="306" t="s">
        <v>393</v>
      </c>
      <c r="K24" s="306" t="s">
        <v>393</v>
      </c>
      <c r="L24" s="306"/>
      <c r="M24" s="378">
        <f t="shared" si="0"/>
        <v>0</v>
      </c>
    </row>
    <row r="25" spans="1:13" ht="24.75" customHeight="1">
      <c r="A25" s="379" t="s">
        <v>274</v>
      </c>
      <c r="B25" s="380"/>
      <c r="C25" s="423" t="s">
        <v>396</v>
      </c>
      <c r="D25" s="425"/>
      <c r="E25" s="299" t="s">
        <v>393</v>
      </c>
      <c r="F25" s="378">
        <f>F26+F27+F28</f>
        <v>0</v>
      </c>
      <c r="G25" s="378">
        <f>G26+G27+G28</f>
        <v>0</v>
      </c>
      <c r="H25" s="299" t="s">
        <v>393</v>
      </c>
      <c r="I25" s="378">
        <f>I26+I27+I28</f>
        <v>0</v>
      </c>
      <c r="J25" s="299" t="s">
        <v>393</v>
      </c>
      <c r="K25" s="299" t="s">
        <v>393</v>
      </c>
      <c r="L25" s="378">
        <f>L26+L27+L28</f>
        <v>0</v>
      </c>
      <c r="M25" s="378">
        <f t="shared" si="0"/>
        <v>0</v>
      </c>
    </row>
    <row r="26" spans="1:13" ht="12.75">
      <c r="A26" s="383" t="s">
        <v>397</v>
      </c>
      <c r="B26" s="384"/>
      <c r="C26" s="397"/>
      <c r="D26" s="398" t="s">
        <v>385</v>
      </c>
      <c r="E26" s="399" t="s">
        <v>393</v>
      </c>
      <c r="F26" s="400"/>
      <c r="G26" s="400"/>
      <c r="H26" s="399" t="s">
        <v>393</v>
      </c>
      <c r="I26" s="399"/>
      <c r="J26" s="399" t="s">
        <v>393</v>
      </c>
      <c r="K26" s="399" t="s">
        <v>393</v>
      </c>
      <c r="L26" s="399"/>
      <c r="M26" s="378">
        <f t="shared" si="0"/>
        <v>0</v>
      </c>
    </row>
    <row r="27" spans="1:13" ht="12.75">
      <c r="A27" s="383" t="s">
        <v>398</v>
      </c>
      <c r="B27" s="384"/>
      <c r="C27" s="397"/>
      <c r="D27" s="398" t="s">
        <v>387</v>
      </c>
      <c r="E27" s="399" t="s">
        <v>393</v>
      </c>
      <c r="F27" s="400"/>
      <c r="G27" s="400"/>
      <c r="H27" s="399" t="s">
        <v>393</v>
      </c>
      <c r="I27" s="399"/>
      <c r="J27" s="399" t="s">
        <v>393</v>
      </c>
      <c r="K27" s="399" t="s">
        <v>393</v>
      </c>
      <c r="L27" s="399"/>
      <c r="M27" s="378">
        <f t="shared" si="0"/>
        <v>0</v>
      </c>
    </row>
    <row r="28" spans="1:13" ht="12.75">
      <c r="A28" s="383" t="s">
        <v>399</v>
      </c>
      <c r="B28" s="384"/>
      <c r="C28" s="397"/>
      <c r="D28" s="398" t="s">
        <v>389</v>
      </c>
      <c r="E28" s="399" t="s">
        <v>393</v>
      </c>
      <c r="F28" s="400"/>
      <c r="G28" s="400"/>
      <c r="H28" s="399" t="s">
        <v>393</v>
      </c>
      <c r="I28" s="399"/>
      <c r="J28" s="399" t="s">
        <v>393</v>
      </c>
      <c r="K28" s="399" t="s">
        <v>393</v>
      </c>
      <c r="L28" s="399"/>
      <c r="M28" s="378">
        <f t="shared" si="0"/>
        <v>0</v>
      </c>
    </row>
    <row r="29" spans="1:13" ht="12.75">
      <c r="A29" s="373" t="s">
        <v>276</v>
      </c>
      <c r="B29" s="369"/>
      <c r="C29" s="370" t="s">
        <v>390</v>
      </c>
      <c r="D29" s="385"/>
      <c r="E29" s="306" t="s">
        <v>393</v>
      </c>
      <c r="F29" s="377"/>
      <c r="G29" s="377"/>
      <c r="H29" s="306" t="s">
        <v>393</v>
      </c>
      <c r="I29" s="306"/>
      <c r="J29" s="306" t="s">
        <v>393</v>
      </c>
      <c r="K29" s="306" t="s">
        <v>393</v>
      </c>
      <c r="L29" s="306"/>
      <c r="M29" s="378">
        <f t="shared" si="0"/>
        <v>0</v>
      </c>
    </row>
    <row r="30" spans="1:13" ht="24.75" customHeight="1">
      <c r="A30" s="388" t="s">
        <v>277</v>
      </c>
      <c r="B30" s="424" t="s">
        <v>400</v>
      </c>
      <c r="C30" s="423"/>
      <c r="D30" s="425"/>
      <c r="E30" s="299" t="s">
        <v>393</v>
      </c>
      <c r="F30" s="378">
        <f>F22+F23+F24-F25+F29</f>
        <v>-921.86</v>
      </c>
      <c r="G30" s="378">
        <f>G22+G23+G24-G25+G29</f>
        <v>0</v>
      </c>
      <c r="H30" s="299" t="s">
        <v>393</v>
      </c>
      <c r="I30" s="378">
        <f>I22+I23+I24-I25+I29</f>
        <v>0</v>
      </c>
      <c r="J30" s="299" t="s">
        <v>393</v>
      </c>
      <c r="K30" s="299" t="s">
        <v>393</v>
      </c>
      <c r="L30" s="378">
        <f>L22+L23+L24-L25+L29</f>
        <v>0</v>
      </c>
      <c r="M30" s="378">
        <f t="shared" si="0"/>
        <v>-921.86</v>
      </c>
    </row>
    <row r="31" spans="1:13" ht="24.75" customHeight="1">
      <c r="A31" s="391" t="s">
        <v>278</v>
      </c>
      <c r="B31" s="419" t="s">
        <v>401</v>
      </c>
      <c r="C31" s="418"/>
      <c r="D31" s="420"/>
      <c r="E31" s="377"/>
      <c r="F31" s="377"/>
      <c r="G31" s="377"/>
      <c r="H31" s="377"/>
      <c r="I31" s="377"/>
      <c r="J31" s="377"/>
      <c r="K31" s="377"/>
      <c r="L31" s="377"/>
      <c r="M31" s="378">
        <f t="shared" si="0"/>
        <v>0</v>
      </c>
    </row>
    <row r="32" spans="1:13" ht="24.75" customHeight="1">
      <c r="A32" s="391" t="s">
        <v>279</v>
      </c>
      <c r="B32" s="395"/>
      <c r="C32" s="365" t="s">
        <v>402</v>
      </c>
      <c r="D32" s="366"/>
      <c r="E32" s="377"/>
      <c r="F32" s="377"/>
      <c r="G32" s="377"/>
      <c r="H32" s="377"/>
      <c r="I32" s="377"/>
      <c r="J32" s="377"/>
      <c r="K32" s="377"/>
      <c r="L32" s="377"/>
      <c r="M32" s="378">
        <f t="shared" si="0"/>
        <v>0</v>
      </c>
    </row>
    <row r="33" spans="1:13" ht="33" customHeight="1">
      <c r="A33" s="391" t="s">
        <v>280</v>
      </c>
      <c r="B33" s="396"/>
      <c r="C33" s="361" t="s">
        <v>403</v>
      </c>
      <c r="D33" s="363"/>
      <c r="E33" s="377"/>
      <c r="F33" s="377"/>
      <c r="G33" s="377"/>
      <c r="H33" s="377"/>
      <c r="I33" s="377"/>
      <c r="J33" s="377"/>
      <c r="K33" s="377"/>
      <c r="L33" s="377"/>
      <c r="M33" s="378">
        <f t="shared" si="0"/>
        <v>0</v>
      </c>
    </row>
    <row r="34" spans="1:13" ht="29.25" customHeight="1">
      <c r="A34" s="391" t="s">
        <v>281</v>
      </c>
      <c r="B34" s="401"/>
      <c r="C34" s="418" t="s">
        <v>404</v>
      </c>
      <c r="D34" s="420"/>
      <c r="E34" s="377"/>
      <c r="F34" s="377"/>
      <c r="G34" s="377"/>
      <c r="H34" s="377"/>
      <c r="I34" s="377"/>
      <c r="J34" s="377"/>
      <c r="K34" s="377"/>
      <c r="L34" s="377"/>
      <c r="M34" s="378">
        <f t="shared" si="0"/>
        <v>0</v>
      </c>
    </row>
    <row r="35" spans="1:13" ht="24.75" customHeight="1">
      <c r="A35" s="388" t="s">
        <v>282</v>
      </c>
      <c r="B35" s="402"/>
      <c r="C35" s="423" t="s">
        <v>405</v>
      </c>
      <c r="D35" s="425"/>
      <c r="E35" s="378">
        <f aca="true" t="shared" si="4" ref="E35:L35">E36+E37+E38</f>
        <v>0</v>
      </c>
      <c r="F35" s="378">
        <f t="shared" si="4"/>
        <v>0</v>
      </c>
      <c r="G35" s="378">
        <f t="shared" si="4"/>
        <v>0</v>
      </c>
      <c r="H35" s="378">
        <f t="shared" si="4"/>
        <v>0</v>
      </c>
      <c r="I35" s="378">
        <f t="shared" si="4"/>
        <v>0</v>
      </c>
      <c r="J35" s="378">
        <f t="shared" si="4"/>
        <v>0</v>
      </c>
      <c r="K35" s="378">
        <f t="shared" si="4"/>
        <v>0</v>
      </c>
      <c r="L35" s="378">
        <f t="shared" si="4"/>
        <v>0</v>
      </c>
      <c r="M35" s="378">
        <f t="shared" si="0"/>
        <v>0</v>
      </c>
    </row>
    <row r="36" spans="1:13" ht="12.75">
      <c r="A36" s="383" t="s">
        <v>406</v>
      </c>
      <c r="B36" s="384"/>
      <c r="C36" s="397"/>
      <c r="D36" s="398" t="s">
        <v>385</v>
      </c>
      <c r="E36" s="377"/>
      <c r="F36" s="377"/>
      <c r="G36" s="377"/>
      <c r="H36" s="377"/>
      <c r="I36" s="377"/>
      <c r="J36" s="377"/>
      <c r="K36" s="377"/>
      <c r="L36" s="377"/>
      <c r="M36" s="378">
        <f t="shared" si="0"/>
        <v>0</v>
      </c>
    </row>
    <row r="37" spans="1:13" ht="12.75">
      <c r="A37" s="383" t="s">
        <v>407</v>
      </c>
      <c r="B37" s="384"/>
      <c r="C37" s="397"/>
      <c r="D37" s="398" t="s">
        <v>387</v>
      </c>
      <c r="E37" s="377"/>
      <c r="F37" s="377"/>
      <c r="G37" s="377"/>
      <c r="H37" s="377"/>
      <c r="I37" s="377"/>
      <c r="J37" s="377"/>
      <c r="K37" s="377"/>
      <c r="L37" s="377"/>
      <c r="M37" s="378">
        <f t="shared" si="0"/>
        <v>0</v>
      </c>
    </row>
    <row r="38" spans="1:13" ht="12.75">
      <c r="A38" s="383" t="s">
        <v>408</v>
      </c>
      <c r="B38" s="384"/>
      <c r="C38" s="397"/>
      <c r="D38" s="398" t="s">
        <v>389</v>
      </c>
      <c r="E38" s="377"/>
      <c r="F38" s="377"/>
      <c r="G38" s="377"/>
      <c r="H38" s="377"/>
      <c r="I38" s="377"/>
      <c r="J38" s="377"/>
      <c r="K38" s="377"/>
      <c r="L38" s="377"/>
      <c r="M38" s="378">
        <f t="shared" si="0"/>
        <v>0</v>
      </c>
    </row>
    <row r="39" spans="1:13" ht="12.75">
      <c r="A39" s="391" t="s">
        <v>283</v>
      </c>
      <c r="B39" s="401"/>
      <c r="C39" s="403" t="s">
        <v>390</v>
      </c>
      <c r="D39" s="404"/>
      <c r="E39" s="377"/>
      <c r="F39" s="377"/>
      <c r="G39" s="377"/>
      <c r="H39" s="377"/>
      <c r="I39" s="377"/>
      <c r="J39" s="377"/>
      <c r="K39" s="377"/>
      <c r="L39" s="377"/>
      <c r="M39" s="378">
        <f t="shared" si="0"/>
        <v>0</v>
      </c>
    </row>
    <row r="40" spans="1:13" ht="26.25" customHeight="1">
      <c r="A40" s="388" t="s">
        <v>409</v>
      </c>
      <c r="B40" s="424" t="s">
        <v>410</v>
      </c>
      <c r="C40" s="423"/>
      <c r="D40" s="425"/>
      <c r="E40" s="378">
        <f aca="true" t="shared" si="5" ref="E40:L40">E31+E32+E33-E34-E35+E39</f>
        <v>0</v>
      </c>
      <c r="F40" s="378">
        <f t="shared" si="5"/>
        <v>0</v>
      </c>
      <c r="G40" s="378">
        <f t="shared" si="5"/>
        <v>0</v>
      </c>
      <c r="H40" s="378">
        <f t="shared" si="5"/>
        <v>0</v>
      </c>
      <c r="I40" s="378">
        <f t="shared" si="5"/>
        <v>0</v>
      </c>
      <c r="J40" s="378">
        <f t="shared" si="5"/>
        <v>0</v>
      </c>
      <c r="K40" s="378">
        <f t="shared" si="5"/>
        <v>0</v>
      </c>
      <c r="L40" s="378">
        <f t="shared" si="5"/>
        <v>0</v>
      </c>
      <c r="M40" s="378">
        <f t="shared" si="0"/>
        <v>0</v>
      </c>
    </row>
    <row r="41" spans="1:13" ht="24.75" customHeight="1">
      <c r="A41" s="388" t="s">
        <v>411</v>
      </c>
      <c r="B41" s="424" t="s">
        <v>412</v>
      </c>
      <c r="C41" s="423"/>
      <c r="D41" s="425"/>
      <c r="E41" s="378">
        <f>IF(E21-E40=FBA!F22,E21-E40,0)</f>
        <v>0</v>
      </c>
      <c r="F41" s="378">
        <f>IF(F21-F30-F40=FBA!F23,F21-F30-F40,0)</f>
        <v>0</v>
      </c>
      <c r="G41" s="378">
        <f>G21-G30-G40</f>
        <v>0</v>
      </c>
      <c r="H41" s="378">
        <f>H21-H40</f>
        <v>0</v>
      </c>
      <c r="I41" s="378">
        <f>I21-I30-I40</f>
        <v>0</v>
      </c>
      <c r="J41" s="378">
        <f>J21-J40</f>
        <v>0</v>
      </c>
      <c r="K41" s="378">
        <f>K21-K40</f>
        <v>0</v>
      </c>
      <c r="L41" s="378">
        <f>IF(L21-L30-L40=FBA!L26,L21-L30-L40,0)</f>
        <v>0</v>
      </c>
      <c r="M41" s="378">
        <f>IF(SUM(E41:L41)=FBA!F21,SUM(E41:L41),0)</f>
        <v>0</v>
      </c>
    </row>
    <row r="42" spans="1:13" ht="24.75" customHeight="1">
      <c r="A42" s="388" t="s">
        <v>413</v>
      </c>
      <c r="B42" s="424" t="s">
        <v>414</v>
      </c>
      <c r="C42" s="423"/>
      <c r="D42" s="425"/>
      <c r="E42" s="378">
        <f>IF(E12-E31=FBA!G22,E12-E31,0)</f>
        <v>0</v>
      </c>
      <c r="F42" s="378">
        <f>IF(F12-F22-F31=FBA!G23,F12-F22-F31,0)</f>
        <v>0</v>
      </c>
      <c r="G42" s="378">
        <f>G12-G22-G31</f>
        <v>0</v>
      </c>
      <c r="H42" s="378">
        <f>H12-H31</f>
        <v>0</v>
      </c>
      <c r="I42" s="378">
        <f>I12-I22-I31</f>
        <v>0</v>
      </c>
      <c r="J42" s="378">
        <f>J12-J31</f>
        <v>0</v>
      </c>
      <c r="K42" s="378">
        <f>K12-K31</f>
        <v>0</v>
      </c>
      <c r="L42" s="378">
        <f>IF(L12-L22-L31=FBA!G26,L12-L22-L31,0)</f>
        <v>0</v>
      </c>
      <c r="M42" s="378">
        <f>IF(SUM(E42:L42)=FBA!G21,SUM(E42:L42),0)</f>
        <v>0</v>
      </c>
    </row>
    <row r="43" ht="12.75">
      <c r="A43" s="229" t="s">
        <v>415</v>
      </c>
    </row>
    <row r="44" spans="1:7" ht="12.75">
      <c r="A44" s="232" t="s">
        <v>416</v>
      </c>
      <c r="B44" s="232"/>
      <c r="C44" s="232"/>
      <c r="D44" s="232"/>
      <c r="E44" s="232"/>
      <c r="F44" s="232"/>
      <c r="G44" s="232"/>
    </row>
  </sheetData>
  <mergeCells count="27">
    <mergeCell ref="B42:D42"/>
    <mergeCell ref="C34:D34"/>
    <mergeCell ref="C35:D35"/>
    <mergeCell ref="B40:D40"/>
    <mergeCell ref="B41:D41"/>
    <mergeCell ref="B30:D30"/>
    <mergeCell ref="B31:D31"/>
    <mergeCell ref="C32:D32"/>
    <mergeCell ref="C33:D33"/>
    <mergeCell ref="B22:D22"/>
    <mergeCell ref="C23:D23"/>
    <mergeCell ref="C24:D24"/>
    <mergeCell ref="C25:D25"/>
    <mergeCell ref="M9:M10"/>
    <mergeCell ref="B12:D12"/>
    <mergeCell ref="C16:D16"/>
    <mergeCell ref="B21:D21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rintOptions/>
  <pageMargins left="0.55" right="0.16" top="0.79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45">
      <selection activeCell="M25" sqref="M25"/>
    </sheetView>
  </sheetViews>
  <sheetFormatPr defaultColWidth="9.140625" defaultRowHeight="12.75"/>
  <cols>
    <col min="1" max="1" width="5.8515625" style="150" customWidth="1"/>
    <col min="2" max="2" width="0.2890625" style="426" customWidth="1"/>
    <col min="3" max="3" width="1.57421875" style="426" customWidth="1"/>
    <col min="4" max="4" width="20.140625" style="426" customWidth="1"/>
    <col min="5" max="5" width="5.28125" style="426" customWidth="1"/>
    <col min="6" max="6" width="11.140625" style="426" customWidth="1"/>
    <col min="7" max="7" width="7.7109375" style="426" customWidth="1"/>
    <col min="8" max="9" width="8.28125" style="426" customWidth="1"/>
    <col min="10" max="10" width="9.28125" style="426" customWidth="1"/>
    <col min="11" max="11" width="9.00390625" style="426" customWidth="1"/>
    <col min="12" max="12" width="5.421875" style="426" customWidth="1"/>
    <col min="13" max="13" width="9.00390625" style="426" customWidth="1"/>
    <col min="14" max="14" width="8.28125" style="426" customWidth="1"/>
    <col min="15" max="15" width="10.57421875" style="426" customWidth="1"/>
    <col min="16" max="16" width="6.57421875" style="426" customWidth="1"/>
    <col min="17" max="17" width="6.28125" style="426" customWidth="1"/>
    <col min="18" max="18" width="10.8515625" style="426" customWidth="1"/>
    <col min="19" max="16384" width="9.140625" style="426" customWidth="1"/>
  </cols>
  <sheetData>
    <row r="1" ht="12.75">
      <c r="N1" s="151"/>
    </row>
    <row r="2" spans="1:18" ht="12.75">
      <c r="A2" s="1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N2" s="40" t="s">
        <v>417</v>
      </c>
      <c r="O2" s="40"/>
      <c r="P2" s="40"/>
      <c r="Q2" s="40"/>
      <c r="R2" s="40"/>
    </row>
    <row r="3" spans="1:17" ht="14.25" customHeight="1">
      <c r="A3" s="1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1"/>
      <c r="N3" s="1" t="s">
        <v>242</v>
      </c>
      <c r="O3" s="1"/>
      <c r="P3" s="1"/>
      <c r="Q3" s="1"/>
    </row>
    <row r="4" spans="1:18" ht="4.5" customHeight="1">
      <c r="A4" s="1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1"/>
      <c r="N4" s="1"/>
      <c r="O4" s="1"/>
      <c r="P4" s="1"/>
      <c r="Q4" s="1"/>
      <c r="R4" s="1"/>
    </row>
    <row r="5" spans="1:18" ht="31.5" customHeight="1">
      <c r="A5" s="128" t="s">
        <v>418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ht="3" customHeight="1">
      <c r="A6" s="1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</row>
    <row r="7" spans="1:18" ht="22.5" customHeight="1">
      <c r="A7" s="128" t="s">
        <v>419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 ht="4.5" customHeight="1">
      <c r="A8" s="1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</row>
    <row r="9" spans="1:18" ht="27" customHeight="1">
      <c r="A9" s="278" t="s">
        <v>420</v>
      </c>
      <c r="B9" s="451" t="s">
        <v>13</v>
      </c>
      <c r="C9" s="452"/>
      <c r="D9" s="453"/>
      <c r="E9" s="278" t="s">
        <v>35</v>
      </c>
      <c r="F9" s="281" t="s">
        <v>37</v>
      </c>
      <c r="G9" s="282"/>
      <c r="H9" s="278" t="s">
        <v>421</v>
      </c>
      <c r="I9" s="278" t="s">
        <v>422</v>
      </c>
      <c r="J9" s="278" t="s">
        <v>43</v>
      </c>
      <c r="K9" s="278" t="s">
        <v>423</v>
      </c>
      <c r="L9" s="278" t="s">
        <v>424</v>
      </c>
      <c r="M9" s="278" t="s">
        <v>49</v>
      </c>
      <c r="N9" s="281" t="s">
        <v>425</v>
      </c>
      <c r="O9" s="282"/>
      <c r="P9" s="278" t="s">
        <v>426</v>
      </c>
      <c r="Q9" s="278" t="s">
        <v>427</v>
      </c>
      <c r="R9" s="457" t="s">
        <v>253</v>
      </c>
    </row>
    <row r="10" spans="1:18" ht="51">
      <c r="A10" s="279"/>
      <c r="B10" s="454"/>
      <c r="C10" s="455"/>
      <c r="D10" s="456"/>
      <c r="E10" s="279"/>
      <c r="F10" s="162" t="s">
        <v>428</v>
      </c>
      <c r="G10" s="162" t="s">
        <v>429</v>
      </c>
      <c r="H10" s="279"/>
      <c r="I10" s="279"/>
      <c r="J10" s="279"/>
      <c r="K10" s="279"/>
      <c r="L10" s="279"/>
      <c r="M10" s="279"/>
      <c r="N10" s="162" t="s">
        <v>430</v>
      </c>
      <c r="O10" s="162" t="s">
        <v>425</v>
      </c>
      <c r="P10" s="279"/>
      <c r="Q10" s="279"/>
      <c r="R10" s="458"/>
    </row>
    <row r="11" spans="1:18" ht="12.75" customHeight="1">
      <c r="A11" s="430">
        <v>1</v>
      </c>
      <c r="B11" s="460">
        <v>2</v>
      </c>
      <c r="C11" s="459"/>
      <c r="D11" s="461"/>
      <c r="E11" s="431">
        <v>3</v>
      </c>
      <c r="F11" s="431">
        <v>4</v>
      </c>
      <c r="G11" s="431">
        <v>5</v>
      </c>
      <c r="H11" s="431">
        <v>6</v>
      </c>
      <c r="I11" s="431">
        <v>7</v>
      </c>
      <c r="J11" s="431">
        <v>8</v>
      </c>
      <c r="K11" s="431">
        <v>9</v>
      </c>
      <c r="L11" s="431">
        <v>10</v>
      </c>
      <c r="M11" s="431">
        <v>11</v>
      </c>
      <c r="N11" s="431">
        <v>12</v>
      </c>
      <c r="O11" s="431">
        <v>13</v>
      </c>
      <c r="P11" s="431">
        <v>14</v>
      </c>
      <c r="Q11" s="431">
        <v>15</v>
      </c>
      <c r="R11" s="432">
        <v>16</v>
      </c>
    </row>
    <row r="12" spans="1:18" ht="39.75" customHeight="1">
      <c r="A12" s="433" t="s">
        <v>257</v>
      </c>
      <c r="B12" s="463" t="s">
        <v>377</v>
      </c>
      <c r="C12" s="462"/>
      <c r="D12" s="464"/>
      <c r="E12" s="435"/>
      <c r="F12" s="435">
        <v>365587.64</v>
      </c>
      <c r="G12" s="435"/>
      <c r="H12" s="435">
        <v>17000</v>
      </c>
      <c r="I12" s="435"/>
      <c r="J12" s="435">
        <v>33154.25</v>
      </c>
      <c r="K12" s="435"/>
      <c r="L12" s="435"/>
      <c r="M12" s="435">
        <v>20773.06</v>
      </c>
      <c r="N12" s="435"/>
      <c r="O12" s="435"/>
      <c r="P12" s="435"/>
      <c r="Q12" s="435"/>
      <c r="R12" s="269">
        <f aca="true" t="shared" si="0" ref="R12:R49">SUM(E12:Q12)</f>
        <v>436514.95</v>
      </c>
    </row>
    <row r="13" spans="1:18" ht="25.5" customHeight="1">
      <c r="A13" s="436" t="s">
        <v>259</v>
      </c>
      <c r="B13" s="437"/>
      <c r="C13" s="465" t="s">
        <v>431</v>
      </c>
      <c r="D13" s="466"/>
      <c r="E13" s="265">
        <f aca="true" t="shared" si="1" ref="E13:Q13">E14+E15</f>
        <v>0</v>
      </c>
      <c r="F13" s="265">
        <f t="shared" si="1"/>
        <v>0</v>
      </c>
      <c r="G13" s="265">
        <f t="shared" si="1"/>
        <v>0</v>
      </c>
      <c r="H13" s="265">
        <f t="shared" si="1"/>
        <v>0</v>
      </c>
      <c r="I13" s="265">
        <f t="shared" si="1"/>
        <v>0</v>
      </c>
      <c r="J13" s="265">
        <f t="shared" si="1"/>
        <v>0</v>
      </c>
      <c r="K13" s="265">
        <f t="shared" si="1"/>
        <v>0</v>
      </c>
      <c r="L13" s="265">
        <f t="shared" si="1"/>
        <v>0</v>
      </c>
      <c r="M13" s="265">
        <f t="shared" si="1"/>
        <v>650.99</v>
      </c>
      <c r="N13" s="265">
        <f t="shared" si="1"/>
        <v>0</v>
      </c>
      <c r="O13" s="265">
        <f t="shared" si="1"/>
        <v>0</v>
      </c>
      <c r="P13" s="265">
        <f t="shared" si="1"/>
        <v>0</v>
      </c>
      <c r="Q13" s="265">
        <f t="shared" si="1"/>
        <v>0</v>
      </c>
      <c r="R13" s="269">
        <f t="shared" si="0"/>
        <v>650.99</v>
      </c>
    </row>
    <row r="14" spans="1:18" ht="25.5">
      <c r="A14" s="438" t="s">
        <v>379</v>
      </c>
      <c r="B14" s="439" t="s">
        <v>432</v>
      </c>
      <c r="C14" s="429"/>
      <c r="D14" s="440" t="s">
        <v>380</v>
      </c>
      <c r="E14" s="259"/>
      <c r="F14" s="259"/>
      <c r="G14" s="259"/>
      <c r="H14" s="259"/>
      <c r="I14" s="259"/>
      <c r="J14" s="259"/>
      <c r="K14" s="259"/>
      <c r="L14" s="259"/>
      <c r="M14" s="259">
        <v>650.99</v>
      </c>
      <c r="N14" s="259"/>
      <c r="O14" s="259"/>
      <c r="P14" s="259"/>
      <c r="Q14" s="259"/>
      <c r="R14" s="269">
        <f t="shared" si="0"/>
        <v>650.99</v>
      </c>
    </row>
    <row r="15" spans="1:18" ht="25.5">
      <c r="A15" s="430" t="s">
        <v>381</v>
      </c>
      <c r="B15" s="429"/>
      <c r="C15" s="429"/>
      <c r="D15" s="263" t="s">
        <v>382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435"/>
      <c r="Q15" s="435"/>
      <c r="R15" s="269">
        <f t="shared" si="0"/>
        <v>0</v>
      </c>
    </row>
    <row r="16" spans="1:18" ht="51" customHeight="1">
      <c r="A16" s="436" t="s">
        <v>262</v>
      </c>
      <c r="B16" s="467" t="s">
        <v>433</v>
      </c>
      <c r="C16" s="465"/>
      <c r="D16" s="466"/>
      <c r="E16" s="265">
        <f aca="true" t="shared" si="2" ref="E16:Q16">E17+E18+E19</f>
        <v>0</v>
      </c>
      <c r="F16" s="265">
        <f t="shared" si="2"/>
        <v>0</v>
      </c>
      <c r="G16" s="265">
        <f t="shared" si="2"/>
        <v>0</v>
      </c>
      <c r="H16" s="265">
        <f t="shared" si="2"/>
        <v>0</v>
      </c>
      <c r="I16" s="265">
        <f t="shared" si="2"/>
        <v>0</v>
      </c>
      <c r="J16" s="265">
        <f t="shared" si="2"/>
        <v>0</v>
      </c>
      <c r="K16" s="265">
        <f t="shared" si="2"/>
        <v>0</v>
      </c>
      <c r="L16" s="265">
        <f t="shared" si="2"/>
        <v>0</v>
      </c>
      <c r="M16" s="265">
        <f t="shared" si="2"/>
        <v>9293.68</v>
      </c>
      <c r="N16" s="265">
        <f t="shared" si="2"/>
        <v>0</v>
      </c>
      <c r="O16" s="265">
        <f t="shared" si="2"/>
        <v>0</v>
      </c>
      <c r="P16" s="265">
        <f t="shared" si="2"/>
        <v>0</v>
      </c>
      <c r="Q16" s="265">
        <f t="shared" si="2"/>
        <v>0</v>
      </c>
      <c r="R16" s="269">
        <f t="shared" si="0"/>
        <v>9293.68</v>
      </c>
    </row>
    <row r="17" spans="1:18" ht="12.75">
      <c r="A17" s="430" t="s">
        <v>384</v>
      </c>
      <c r="B17" s="441"/>
      <c r="C17" s="429"/>
      <c r="D17" s="440" t="s">
        <v>385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435"/>
      <c r="Q17" s="435"/>
      <c r="R17" s="269">
        <f t="shared" si="0"/>
        <v>0</v>
      </c>
    </row>
    <row r="18" spans="1:18" ht="12.75">
      <c r="A18" s="442" t="s">
        <v>386</v>
      </c>
      <c r="B18" s="443"/>
      <c r="C18" s="429"/>
      <c r="D18" s="440" t="s">
        <v>387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435"/>
      <c r="Q18" s="435"/>
      <c r="R18" s="269">
        <f t="shared" si="0"/>
        <v>0</v>
      </c>
    </row>
    <row r="19" spans="1:18" ht="12.75">
      <c r="A19" s="442" t="s">
        <v>388</v>
      </c>
      <c r="B19" s="443"/>
      <c r="C19" s="429"/>
      <c r="D19" s="440" t="s">
        <v>389</v>
      </c>
      <c r="E19" s="259"/>
      <c r="F19" s="259"/>
      <c r="G19" s="259"/>
      <c r="H19" s="259"/>
      <c r="I19" s="259"/>
      <c r="J19" s="259"/>
      <c r="K19" s="259"/>
      <c r="L19" s="259"/>
      <c r="M19" s="259">
        <v>9293.68</v>
      </c>
      <c r="N19" s="259"/>
      <c r="O19" s="259"/>
      <c r="P19" s="435"/>
      <c r="Q19" s="435"/>
      <c r="R19" s="269">
        <f t="shared" si="0"/>
        <v>9293.68</v>
      </c>
    </row>
    <row r="20" spans="1:18" ht="15" customHeight="1">
      <c r="A20" s="442" t="s">
        <v>264</v>
      </c>
      <c r="B20" s="428"/>
      <c r="C20" s="468" t="s">
        <v>390</v>
      </c>
      <c r="D20" s="46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435"/>
      <c r="Q20" s="435"/>
      <c r="R20" s="269">
        <f t="shared" si="0"/>
        <v>0</v>
      </c>
    </row>
    <row r="21" spans="1:18" ht="54.75" customHeight="1">
      <c r="A21" s="444" t="s">
        <v>266</v>
      </c>
      <c r="B21" s="142" t="s">
        <v>391</v>
      </c>
      <c r="C21" s="141"/>
      <c r="D21" s="143"/>
      <c r="E21" s="269">
        <f>E12+E13-E16+E20</f>
        <v>0</v>
      </c>
      <c r="F21" s="269">
        <v>365587.64</v>
      </c>
      <c r="G21" s="269">
        <f>G12+G13-G16+G20</f>
        <v>0</v>
      </c>
      <c r="H21" s="269">
        <v>17000</v>
      </c>
      <c r="I21" s="269">
        <f>I12+I13-I16+I20</f>
        <v>0</v>
      </c>
      <c r="J21" s="269">
        <v>33154.25</v>
      </c>
      <c r="K21" s="269">
        <f>K12+K13-K16+K20</f>
        <v>0</v>
      </c>
      <c r="L21" s="269">
        <f>L12+L13-L16+L20</f>
        <v>0</v>
      </c>
      <c r="M21" s="269">
        <v>12130.37</v>
      </c>
      <c r="N21" s="269">
        <f>N12+N13-N16+N20</f>
        <v>0</v>
      </c>
      <c r="O21" s="269">
        <f>O12+O13-O16+O20</f>
        <v>0</v>
      </c>
      <c r="P21" s="269">
        <f>P12+P13-P16+P20</f>
        <v>0</v>
      </c>
      <c r="Q21" s="269">
        <f>Q12+Q13-Q16+Q20</f>
        <v>0</v>
      </c>
      <c r="R21" s="269">
        <f t="shared" si="0"/>
        <v>427872.26</v>
      </c>
    </row>
    <row r="22" spans="1:18" ht="39.75" customHeight="1">
      <c r="A22" s="433" t="s">
        <v>268</v>
      </c>
      <c r="B22" s="463" t="s">
        <v>434</v>
      </c>
      <c r="C22" s="462"/>
      <c r="D22" s="464"/>
      <c r="E22" s="435" t="s">
        <v>393</v>
      </c>
      <c r="F22" s="435">
        <v>153143.68</v>
      </c>
      <c r="G22" s="435"/>
      <c r="H22" s="435">
        <v>188.88</v>
      </c>
      <c r="I22" s="435"/>
      <c r="J22" s="435">
        <v>21493.07</v>
      </c>
      <c r="K22" s="435"/>
      <c r="L22" s="435"/>
      <c r="M22" s="435">
        <v>18577.58</v>
      </c>
      <c r="N22" s="259" t="s">
        <v>393</v>
      </c>
      <c r="O22" s="435"/>
      <c r="P22" s="435" t="s">
        <v>393</v>
      </c>
      <c r="Q22" s="435" t="s">
        <v>393</v>
      </c>
      <c r="R22" s="269">
        <f t="shared" si="0"/>
        <v>193403.21000000002</v>
      </c>
    </row>
    <row r="23" spans="1:18" ht="39.75" customHeight="1">
      <c r="A23" s="430" t="s">
        <v>270</v>
      </c>
      <c r="B23" s="441"/>
      <c r="C23" s="468" t="s">
        <v>435</v>
      </c>
      <c r="D23" s="469"/>
      <c r="E23" s="259" t="s">
        <v>393</v>
      </c>
      <c r="F23" s="259"/>
      <c r="G23" s="259"/>
      <c r="H23" s="259"/>
      <c r="I23" s="259"/>
      <c r="J23" s="259"/>
      <c r="K23" s="259"/>
      <c r="L23" s="259"/>
      <c r="M23" s="259"/>
      <c r="N23" s="259" t="s">
        <v>393</v>
      </c>
      <c r="O23" s="259"/>
      <c r="P23" s="259" t="s">
        <v>393</v>
      </c>
      <c r="Q23" s="259" t="s">
        <v>393</v>
      </c>
      <c r="R23" s="269">
        <f t="shared" si="0"/>
        <v>0</v>
      </c>
    </row>
    <row r="24" spans="1:18" ht="41.25" customHeight="1">
      <c r="A24" s="430" t="s">
        <v>272</v>
      </c>
      <c r="B24" s="441"/>
      <c r="C24" s="468" t="s">
        <v>436</v>
      </c>
      <c r="D24" s="469"/>
      <c r="E24" s="259" t="s">
        <v>393</v>
      </c>
      <c r="F24" s="259">
        <v>4610.04</v>
      </c>
      <c r="G24" s="259"/>
      <c r="H24" s="259">
        <v>1133.28</v>
      </c>
      <c r="I24" s="259"/>
      <c r="J24" s="259">
        <v>2394.31</v>
      </c>
      <c r="K24" s="259"/>
      <c r="L24" s="259"/>
      <c r="M24" s="259">
        <v>540.91</v>
      </c>
      <c r="N24" s="259" t="s">
        <v>393</v>
      </c>
      <c r="O24" s="259"/>
      <c r="P24" s="259" t="s">
        <v>393</v>
      </c>
      <c r="Q24" s="259" t="s">
        <v>393</v>
      </c>
      <c r="R24" s="269">
        <f t="shared" si="0"/>
        <v>8678.539999999999</v>
      </c>
    </row>
    <row r="25" spans="1:18" ht="51" customHeight="1">
      <c r="A25" s="445" t="s">
        <v>274</v>
      </c>
      <c r="B25" s="446"/>
      <c r="C25" s="465" t="s">
        <v>437</v>
      </c>
      <c r="D25" s="466"/>
      <c r="E25" s="265" t="s">
        <v>393</v>
      </c>
      <c r="F25" s="265">
        <f aca="true" t="shared" si="3" ref="F25:M25">F26+F27+F28</f>
        <v>0</v>
      </c>
      <c r="G25" s="265">
        <f t="shared" si="3"/>
        <v>0</v>
      </c>
      <c r="H25" s="265">
        <f t="shared" si="3"/>
        <v>0</v>
      </c>
      <c r="I25" s="265">
        <f t="shared" si="3"/>
        <v>0</v>
      </c>
      <c r="J25" s="265">
        <f t="shared" si="3"/>
        <v>0</v>
      </c>
      <c r="K25" s="265">
        <f t="shared" si="3"/>
        <v>0</v>
      </c>
      <c r="L25" s="265">
        <f t="shared" si="3"/>
        <v>0</v>
      </c>
      <c r="M25" s="265">
        <f t="shared" si="3"/>
        <v>9293.39</v>
      </c>
      <c r="N25" s="265" t="s">
        <v>393</v>
      </c>
      <c r="O25" s="265">
        <f>O26+O27+O28</f>
        <v>0</v>
      </c>
      <c r="P25" s="265" t="s">
        <v>393</v>
      </c>
      <c r="Q25" s="265" t="s">
        <v>393</v>
      </c>
      <c r="R25" s="269">
        <f t="shared" si="0"/>
        <v>9293.39</v>
      </c>
    </row>
    <row r="26" spans="1:18" ht="12.75">
      <c r="A26" s="447" t="s">
        <v>397</v>
      </c>
      <c r="B26" s="441"/>
      <c r="C26" s="448"/>
      <c r="D26" s="440" t="s">
        <v>385</v>
      </c>
      <c r="E26" s="259" t="s">
        <v>393</v>
      </c>
      <c r="F26" s="259"/>
      <c r="G26" s="259"/>
      <c r="H26" s="259"/>
      <c r="I26" s="259"/>
      <c r="J26" s="259"/>
      <c r="K26" s="259"/>
      <c r="L26" s="259"/>
      <c r="M26" s="259"/>
      <c r="N26" s="259" t="s">
        <v>393</v>
      </c>
      <c r="O26" s="259"/>
      <c r="P26" s="259" t="s">
        <v>393</v>
      </c>
      <c r="Q26" s="259" t="s">
        <v>393</v>
      </c>
      <c r="R26" s="269">
        <f t="shared" si="0"/>
        <v>0</v>
      </c>
    </row>
    <row r="27" spans="1:18" ht="12.75">
      <c r="A27" s="447" t="s">
        <v>398</v>
      </c>
      <c r="B27" s="441"/>
      <c r="C27" s="448"/>
      <c r="D27" s="440" t="s">
        <v>387</v>
      </c>
      <c r="E27" s="259" t="s">
        <v>393</v>
      </c>
      <c r="F27" s="259"/>
      <c r="G27" s="259"/>
      <c r="H27" s="259"/>
      <c r="I27" s="259"/>
      <c r="J27" s="259"/>
      <c r="K27" s="259"/>
      <c r="L27" s="259"/>
      <c r="M27" s="259"/>
      <c r="N27" s="259" t="s">
        <v>393</v>
      </c>
      <c r="O27" s="259"/>
      <c r="P27" s="259" t="s">
        <v>393</v>
      </c>
      <c r="Q27" s="259" t="s">
        <v>393</v>
      </c>
      <c r="R27" s="269">
        <f t="shared" si="0"/>
        <v>0</v>
      </c>
    </row>
    <row r="28" spans="1:18" ht="12.75">
      <c r="A28" s="447" t="s">
        <v>399</v>
      </c>
      <c r="B28" s="441"/>
      <c r="C28" s="448"/>
      <c r="D28" s="440" t="s">
        <v>389</v>
      </c>
      <c r="E28" s="259" t="s">
        <v>393</v>
      </c>
      <c r="F28" s="259"/>
      <c r="G28" s="259"/>
      <c r="H28" s="259"/>
      <c r="I28" s="259"/>
      <c r="J28" s="259"/>
      <c r="K28" s="259"/>
      <c r="L28" s="259"/>
      <c r="M28" s="259">
        <v>9293.39</v>
      </c>
      <c r="N28" s="259" t="s">
        <v>393</v>
      </c>
      <c r="O28" s="259"/>
      <c r="P28" s="259" t="s">
        <v>393</v>
      </c>
      <c r="Q28" s="259" t="s">
        <v>393</v>
      </c>
      <c r="R28" s="269">
        <f t="shared" si="0"/>
        <v>9293.39</v>
      </c>
    </row>
    <row r="29" spans="1:18" ht="15" customHeight="1">
      <c r="A29" s="430" t="s">
        <v>276</v>
      </c>
      <c r="B29" s="441"/>
      <c r="C29" s="468" t="s">
        <v>390</v>
      </c>
      <c r="D29" s="469"/>
      <c r="E29" s="259" t="s">
        <v>393</v>
      </c>
      <c r="F29" s="259"/>
      <c r="G29" s="259"/>
      <c r="H29" s="259"/>
      <c r="I29" s="259"/>
      <c r="J29" s="259"/>
      <c r="K29" s="259"/>
      <c r="L29" s="259"/>
      <c r="M29" s="259"/>
      <c r="N29" s="259" t="s">
        <v>393</v>
      </c>
      <c r="O29" s="259"/>
      <c r="P29" s="259" t="s">
        <v>393</v>
      </c>
      <c r="Q29" s="259" t="s">
        <v>393</v>
      </c>
      <c r="R29" s="269">
        <f t="shared" si="0"/>
        <v>0</v>
      </c>
    </row>
    <row r="30" spans="1:18" ht="54.75" customHeight="1">
      <c r="A30" s="444" t="s">
        <v>277</v>
      </c>
      <c r="B30" s="142" t="s">
        <v>438</v>
      </c>
      <c r="C30" s="141"/>
      <c r="D30" s="143"/>
      <c r="E30" s="269" t="s">
        <v>393</v>
      </c>
      <c r="F30" s="269">
        <f aca="true" t="shared" si="4" ref="F30:M30">F22+F23+F24-F25+F29</f>
        <v>157753.72</v>
      </c>
      <c r="G30" s="269">
        <f t="shared" si="4"/>
        <v>0</v>
      </c>
      <c r="H30" s="269">
        <f t="shared" si="4"/>
        <v>1322.1599999999999</v>
      </c>
      <c r="I30" s="269">
        <f t="shared" si="4"/>
        <v>0</v>
      </c>
      <c r="J30" s="269">
        <f t="shared" si="4"/>
        <v>23887.38</v>
      </c>
      <c r="K30" s="269">
        <f t="shared" si="4"/>
        <v>0</v>
      </c>
      <c r="L30" s="269">
        <f t="shared" si="4"/>
        <v>0</v>
      </c>
      <c r="M30" s="269">
        <f t="shared" si="4"/>
        <v>9825.100000000002</v>
      </c>
      <c r="N30" s="265" t="s">
        <v>393</v>
      </c>
      <c r="O30" s="269">
        <f>O22+O23+O24-O25+O29</f>
        <v>0</v>
      </c>
      <c r="P30" s="269" t="s">
        <v>393</v>
      </c>
      <c r="Q30" s="269" t="s">
        <v>393</v>
      </c>
      <c r="R30" s="269">
        <f t="shared" si="0"/>
        <v>192788.36000000002</v>
      </c>
    </row>
    <row r="31" spans="1:18" ht="39.75" customHeight="1">
      <c r="A31" s="433" t="s">
        <v>278</v>
      </c>
      <c r="B31" s="471" t="s">
        <v>401</v>
      </c>
      <c r="C31" s="470"/>
      <c r="D31" s="472"/>
      <c r="E31" s="435" t="s">
        <v>393</v>
      </c>
      <c r="F31" s="435"/>
      <c r="G31" s="435"/>
      <c r="H31" s="435"/>
      <c r="I31" s="449"/>
      <c r="J31" s="435"/>
      <c r="K31" s="435"/>
      <c r="L31" s="449"/>
      <c r="M31" s="435"/>
      <c r="N31" s="259" t="s">
        <v>393</v>
      </c>
      <c r="O31" s="435"/>
      <c r="P31" s="435"/>
      <c r="Q31" s="435"/>
      <c r="R31" s="269">
        <f t="shared" si="0"/>
        <v>0</v>
      </c>
    </row>
    <row r="32" spans="1:18" ht="39.75" customHeight="1">
      <c r="A32" s="430" t="s">
        <v>279</v>
      </c>
      <c r="B32" s="441"/>
      <c r="C32" s="468" t="s">
        <v>402</v>
      </c>
      <c r="D32" s="469"/>
      <c r="E32" s="259" t="s">
        <v>393</v>
      </c>
      <c r="F32" s="259"/>
      <c r="G32" s="259"/>
      <c r="H32" s="259"/>
      <c r="I32" s="262"/>
      <c r="J32" s="259"/>
      <c r="K32" s="259"/>
      <c r="L32" s="262"/>
      <c r="M32" s="259"/>
      <c r="N32" s="259" t="s">
        <v>393</v>
      </c>
      <c r="O32" s="259"/>
      <c r="P32" s="259"/>
      <c r="Q32" s="259"/>
      <c r="R32" s="269">
        <f t="shared" si="0"/>
        <v>0</v>
      </c>
    </row>
    <row r="33" spans="1:18" ht="39.75" customHeight="1">
      <c r="A33" s="430" t="s">
        <v>280</v>
      </c>
      <c r="B33" s="441"/>
      <c r="C33" s="468" t="s">
        <v>439</v>
      </c>
      <c r="D33" s="469"/>
      <c r="E33" s="306" t="s">
        <v>393</v>
      </c>
      <c r="F33" s="306"/>
      <c r="G33" s="306"/>
      <c r="H33" s="306"/>
      <c r="I33" s="450"/>
      <c r="J33" s="306"/>
      <c r="K33" s="306"/>
      <c r="L33" s="450"/>
      <c r="M33" s="306"/>
      <c r="N33" s="259" t="s">
        <v>393</v>
      </c>
      <c r="O33" s="306"/>
      <c r="P33" s="306"/>
      <c r="Q33" s="306"/>
      <c r="R33" s="269">
        <f t="shared" si="0"/>
        <v>0</v>
      </c>
    </row>
    <row r="34" spans="1:18" ht="39.75" customHeight="1">
      <c r="A34" s="430" t="s">
        <v>281</v>
      </c>
      <c r="B34" s="441"/>
      <c r="C34" s="468" t="s">
        <v>404</v>
      </c>
      <c r="D34" s="469"/>
      <c r="E34" s="259" t="s">
        <v>393</v>
      </c>
      <c r="F34" s="259"/>
      <c r="G34" s="259"/>
      <c r="H34" s="259"/>
      <c r="I34" s="262"/>
      <c r="J34" s="259"/>
      <c r="K34" s="259"/>
      <c r="L34" s="262"/>
      <c r="M34" s="259"/>
      <c r="N34" s="259" t="s">
        <v>393</v>
      </c>
      <c r="O34" s="259"/>
      <c r="P34" s="259"/>
      <c r="Q34" s="259"/>
      <c r="R34" s="269">
        <f t="shared" si="0"/>
        <v>0</v>
      </c>
    </row>
    <row r="35" spans="1:18" ht="51" customHeight="1">
      <c r="A35" s="445" t="s">
        <v>282</v>
      </c>
      <c r="B35" s="446"/>
      <c r="C35" s="465" t="s">
        <v>440</v>
      </c>
      <c r="D35" s="466"/>
      <c r="E35" s="265" t="s">
        <v>393</v>
      </c>
      <c r="F35" s="265">
        <f aca="true" t="shared" si="5" ref="F35:M35">F36+F37+F38</f>
        <v>0</v>
      </c>
      <c r="G35" s="265">
        <f t="shared" si="5"/>
        <v>0</v>
      </c>
      <c r="H35" s="265">
        <f t="shared" si="5"/>
        <v>0</v>
      </c>
      <c r="I35" s="265">
        <f t="shared" si="5"/>
        <v>0</v>
      </c>
      <c r="J35" s="265">
        <f t="shared" si="5"/>
        <v>0</v>
      </c>
      <c r="K35" s="265">
        <f t="shared" si="5"/>
        <v>0</v>
      </c>
      <c r="L35" s="265">
        <f t="shared" si="5"/>
        <v>0</v>
      </c>
      <c r="M35" s="265">
        <f t="shared" si="5"/>
        <v>0</v>
      </c>
      <c r="N35" s="265" t="s">
        <v>393</v>
      </c>
      <c r="O35" s="265">
        <f>O36+O37+O38</f>
        <v>0</v>
      </c>
      <c r="P35" s="265">
        <f>P36+P37+P38</f>
        <v>0</v>
      </c>
      <c r="Q35" s="265">
        <f>Q36+Q37+Q38</f>
        <v>0</v>
      </c>
      <c r="R35" s="269">
        <f t="shared" si="0"/>
        <v>0</v>
      </c>
    </row>
    <row r="36" spans="1:18" ht="12.75">
      <c r="A36" s="447" t="s">
        <v>406</v>
      </c>
      <c r="B36" s="441"/>
      <c r="C36" s="448"/>
      <c r="D36" s="440" t="s">
        <v>385</v>
      </c>
      <c r="E36" s="259" t="s">
        <v>393</v>
      </c>
      <c r="F36" s="259"/>
      <c r="G36" s="259"/>
      <c r="H36" s="259"/>
      <c r="I36" s="262"/>
      <c r="J36" s="259"/>
      <c r="K36" s="259"/>
      <c r="L36" s="262"/>
      <c r="M36" s="259"/>
      <c r="N36" s="259" t="s">
        <v>393</v>
      </c>
      <c r="O36" s="259"/>
      <c r="P36" s="259"/>
      <c r="Q36" s="259"/>
      <c r="R36" s="269">
        <f t="shared" si="0"/>
        <v>0</v>
      </c>
    </row>
    <row r="37" spans="1:18" ht="12.75">
      <c r="A37" s="447" t="s">
        <v>407</v>
      </c>
      <c r="B37" s="441"/>
      <c r="C37" s="448"/>
      <c r="D37" s="440" t="s">
        <v>387</v>
      </c>
      <c r="E37" s="259" t="s">
        <v>393</v>
      </c>
      <c r="F37" s="259"/>
      <c r="G37" s="259"/>
      <c r="H37" s="259"/>
      <c r="I37" s="262"/>
      <c r="J37" s="259"/>
      <c r="K37" s="259"/>
      <c r="L37" s="262"/>
      <c r="M37" s="259"/>
      <c r="N37" s="259" t="s">
        <v>393</v>
      </c>
      <c r="O37" s="259"/>
      <c r="P37" s="259"/>
      <c r="Q37" s="259"/>
      <c r="R37" s="269">
        <f t="shared" si="0"/>
        <v>0</v>
      </c>
    </row>
    <row r="38" spans="1:18" ht="12.75">
      <c r="A38" s="447" t="s">
        <v>408</v>
      </c>
      <c r="B38" s="441"/>
      <c r="C38" s="448"/>
      <c r="D38" s="440" t="s">
        <v>389</v>
      </c>
      <c r="E38" s="259" t="s">
        <v>393</v>
      </c>
      <c r="F38" s="259"/>
      <c r="G38" s="259"/>
      <c r="H38" s="259"/>
      <c r="I38" s="262"/>
      <c r="J38" s="259"/>
      <c r="K38" s="259"/>
      <c r="L38" s="262"/>
      <c r="M38" s="259"/>
      <c r="N38" s="259" t="s">
        <v>393</v>
      </c>
      <c r="O38" s="259"/>
      <c r="P38" s="259"/>
      <c r="Q38" s="259"/>
      <c r="R38" s="269">
        <f t="shared" si="0"/>
        <v>0</v>
      </c>
    </row>
    <row r="39" spans="1:18" ht="15" customHeight="1">
      <c r="A39" s="430" t="s">
        <v>283</v>
      </c>
      <c r="B39" s="441"/>
      <c r="C39" s="468" t="s">
        <v>390</v>
      </c>
      <c r="D39" s="469"/>
      <c r="E39" s="259" t="s">
        <v>393</v>
      </c>
      <c r="F39" s="259"/>
      <c r="G39" s="259"/>
      <c r="H39" s="259"/>
      <c r="I39" s="262"/>
      <c r="J39" s="262"/>
      <c r="K39" s="262"/>
      <c r="L39" s="262"/>
      <c r="M39" s="259"/>
      <c r="N39" s="259" t="s">
        <v>393</v>
      </c>
      <c r="O39" s="259"/>
      <c r="P39" s="259"/>
      <c r="Q39" s="259"/>
      <c r="R39" s="269">
        <f t="shared" si="0"/>
        <v>0</v>
      </c>
    </row>
    <row r="40" spans="1:18" ht="54.75" customHeight="1">
      <c r="A40" s="444" t="s">
        <v>409</v>
      </c>
      <c r="B40" s="142" t="s">
        <v>441</v>
      </c>
      <c r="C40" s="141"/>
      <c r="D40" s="143"/>
      <c r="E40" s="269" t="s">
        <v>393</v>
      </c>
      <c r="F40" s="269">
        <f aca="true" t="shared" si="6" ref="F40:M40">F31+F32+F33-F34-F35+F39</f>
        <v>0</v>
      </c>
      <c r="G40" s="269">
        <f t="shared" si="6"/>
        <v>0</v>
      </c>
      <c r="H40" s="269">
        <f t="shared" si="6"/>
        <v>0</v>
      </c>
      <c r="I40" s="269">
        <f t="shared" si="6"/>
        <v>0</v>
      </c>
      <c r="J40" s="269">
        <f t="shared" si="6"/>
        <v>0</v>
      </c>
      <c r="K40" s="269">
        <f t="shared" si="6"/>
        <v>0</v>
      </c>
      <c r="L40" s="269">
        <f t="shared" si="6"/>
        <v>0</v>
      </c>
      <c r="M40" s="269">
        <f t="shared" si="6"/>
        <v>0</v>
      </c>
      <c r="N40" s="269" t="s">
        <v>393</v>
      </c>
      <c r="O40" s="269">
        <f>O31+O32+O33-O34-O35+O39</f>
        <v>0</v>
      </c>
      <c r="P40" s="269">
        <f>P31+P32+P33-P34-P35+P39</f>
        <v>0</v>
      </c>
      <c r="Q40" s="269">
        <f>Q31+Q32+Q33-Q34-Q35+Q39</f>
        <v>0</v>
      </c>
      <c r="R40" s="269">
        <f t="shared" si="0"/>
        <v>0</v>
      </c>
    </row>
    <row r="41" spans="1:18" ht="30.75" customHeight="1">
      <c r="A41" s="433" t="s">
        <v>411</v>
      </c>
      <c r="B41" s="471" t="s">
        <v>442</v>
      </c>
      <c r="C41" s="470"/>
      <c r="D41" s="472"/>
      <c r="E41" s="435"/>
      <c r="F41" s="435" t="s">
        <v>393</v>
      </c>
      <c r="G41" s="435" t="s">
        <v>393</v>
      </c>
      <c r="H41" s="435" t="s">
        <v>393</v>
      </c>
      <c r="I41" s="435"/>
      <c r="J41" s="435" t="s">
        <v>393</v>
      </c>
      <c r="K41" s="435" t="s">
        <v>393</v>
      </c>
      <c r="L41" s="435"/>
      <c r="M41" s="435" t="s">
        <v>393</v>
      </c>
      <c r="N41" s="435"/>
      <c r="O41" s="435" t="s">
        <v>393</v>
      </c>
      <c r="P41" s="435" t="s">
        <v>393</v>
      </c>
      <c r="Q41" s="435" t="s">
        <v>393</v>
      </c>
      <c r="R41" s="269">
        <f t="shared" si="0"/>
        <v>0</v>
      </c>
    </row>
    <row r="42" spans="1:18" ht="45" customHeight="1">
      <c r="A42" s="430" t="s">
        <v>413</v>
      </c>
      <c r="B42" s="473" t="s">
        <v>443</v>
      </c>
      <c r="C42" s="468"/>
      <c r="D42" s="469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269">
        <f t="shared" si="0"/>
        <v>0</v>
      </c>
    </row>
    <row r="43" spans="1:18" ht="39.75" customHeight="1">
      <c r="A43" s="430" t="s">
        <v>444</v>
      </c>
      <c r="B43" s="441"/>
      <c r="C43" s="468" t="s">
        <v>445</v>
      </c>
      <c r="D43" s="469"/>
      <c r="E43" s="259"/>
      <c r="F43" s="259" t="s">
        <v>393</v>
      </c>
      <c r="G43" s="259" t="s">
        <v>393</v>
      </c>
      <c r="H43" s="259" t="s">
        <v>393</v>
      </c>
      <c r="I43" s="259"/>
      <c r="J43" s="259" t="s">
        <v>393</v>
      </c>
      <c r="K43" s="259" t="s">
        <v>393</v>
      </c>
      <c r="L43" s="259"/>
      <c r="M43" s="259" t="s">
        <v>393</v>
      </c>
      <c r="N43" s="259"/>
      <c r="O43" s="259" t="s">
        <v>393</v>
      </c>
      <c r="P43" s="259" t="s">
        <v>393</v>
      </c>
      <c r="Q43" s="259" t="s">
        <v>393</v>
      </c>
      <c r="R43" s="269">
        <f t="shared" si="0"/>
        <v>0</v>
      </c>
    </row>
    <row r="44" spans="1:18" ht="50.25" customHeight="1">
      <c r="A44" s="430" t="s">
        <v>446</v>
      </c>
      <c r="B44" s="439"/>
      <c r="C44" s="468" t="s">
        <v>447</v>
      </c>
      <c r="D44" s="469"/>
      <c r="E44" s="259"/>
      <c r="F44" s="259" t="s">
        <v>393</v>
      </c>
      <c r="G44" s="259" t="s">
        <v>393</v>
      </c>
      <c r="H44" s="259" t="s">
        <v>393</v>
      </c>
      <c r="I44" s="259"/>
      <c r="J44" s="259" t="s">
        <v>393</v>
      </c>
      <c r="K44" s="259" t="s">
        <v>393</v>
      </c>
      <c r="L44" s="259"/>
      <c r="M44" s="259" t="s">
        <v>393</v>
      </c>
      <c r="N44" s="259"/>
      <c r="O44" s="259" t="s">
        <v>393</v>
      </c>
      <c r="P44" s="259" t="s">
        <v>393</v>
      </c>
      <c r="Q44" s="259" t="s">
        <v>393</v>
      </c>
      <c r="R44" s="269">
        <f t="shared" si="0"/>
        <v>0</v>
      </c>
    </row>
    <row r="45" spans="1:18" ht="12.75">
      <c r="A45" s="447" t="s">
        <v>448</v>
      </c>
      <c r="B45" s="439"/>
      <c r="C45" s="448"/>
      <c r="D45" s="440" t="s">
        <v>449</v>
      </c>
      <c r="E45" s="259"/>
      <c r="F45" s="259" t="s">
        <v>393</v>
      </c>
      <c r="G45" s="259" t="s">
        <v>393</v>
      </c>
      <c r="H45" s="259" t="s">
        <v>393</v>
      </c>
      <c r="I45" s="259"/>
      <c r="J45" s="259" t="s">
        <v>393</v>
      </c>
      <c r="K45" s="259" t="s">
        <v>393</v>
      </c>
      <c r="L45" s="259"/>
      <c r="M45" s="259" t="s">
        <v>393</v>
      </c>
      <c r="N45" s="259"/>
      <c r="O45" s="259" t="s">
        <v>393</v>
      </c>
      <c r="P45" s="259" t="s">
        <v>393</v>
      </c>
      <c r="Q45" s="259" t="s">
        <v>393</v>
      </c>
      <c r="R45" s="269">
        <f t="shared" si="0"/>
        <v>0</v>
      </c>
    </row>
    <row r="46" spans="1:18" ht="12.75">
      <c r="A46" s="447" t="s">
        <v>450</v>
      </c>
      <c r="B46" s="439"/>
      <c r="C46" s="448"/>
      <c r="D46" s="440" t="s">
        <v>451</v>
      </c>
      <c r="E46" s="259"/>
      <c r="F46" s="259" t="s">
        <v>393</v>
      </c>
      <c r="G46" s="259" t="s">
        <v>393</v>
      </c>
      <c r="H46" s="259" t="s">
        <v>393</v>
      </c>
      <c r="I46" s="259"/>
      <c r="J46" s="259" t="s">
        <v>393</v>
      </c>
      <c r="K46" s="259" t="s">
        <v>393</v>
      </c>
      <c r="L46" s="259"/>
      <c r="M46" s="259" t="s">
        <v>393</v>
      </c>
      <c r="N46" s="259"/>
      <c r="O46" s="259" t="s">
        <v>393</v>
      </c>
      <c r="P46" s="259" t="s">
        <v>393</v>
      </c>
      <c r="Q46" s="259" t="s">
        <v>393</v>
      </c>
      <c r="R46" s="269">
        <f t="shared" si="0"/>
        <v>0</v>
      </c>
    </row>
    <row r="47" spans="1:18" ht="12.75">
      <c r="A47" s="447" t="s">
        <v>452</v>
      </c>
      <c r="B47" s="439"/>
      <c r="C47" s="448"/>
      <c r="D47" s="440" t="s">
        <v>453</v>
      </c>
      <c r="E47" s="259"/>
      <c r="F47" s="259" t="s">
        <v>393</v>
      </c>
      <c r="G47" s="259" t="s">
        <v>393</v>
      </c>
      <c r="H47" s="259" t="s">
        <v>393</v>
      </c>
      <c r="I47" s="259"/>
      <c r="J47" s="259" t="s">
        <v>393</v>
      </c>
      <c r="K47" s="259" t="s">
        <v>393</v>
      </c>
      <c r="L47" s="259"/>
      <c r="M47" s="259" t="s">
        <v>393</v>
      </c>
      <c r="N47" s="259"/>
      <c r="O47" s="259" t="s">
        <v>393</v>
      </c>
      <c r="P47" s="259" t="s">
        <v>393</v>
      </c>
      <c r="Q47" s="259" t="s">
        <v>393</v>
      </c>
      <c r="R47" s="269">
        <f t="shared" si="0"/>
        <v>0</v>
      </c>
    </row>
    <row r="48" spans="1:18" ht="15" customHeight="1">
      <c r="A48" s="430" t="s">
        <v>454</v>
      </c>
      <c r="B48" s="441"/>
      <c r="C48" s="468" t="s">
        <v>455</v>
      </c>
      <c r="D48" s="469"/>
      <c r="E48" s="259"/>
      <c r="F48" s="259" t="s">
        <v>393</v>
      </c>
      <c r="G48" s="259" t="s">
        <v>393</v>
      </c>
      <c r="H48" s="259" t="s">
        <v>393</v>
      </c>
      <c r="I48" s="259"/>
      <c r="J48" s="259" t="s">
        <v>393</v>
      </c>
      <c r="K48" s="259" t="s">
        <v>393</v>
      </c>
      <c r="L48" s="259"/>
      <c r="M48" s="259" t="s">
        <v>393</v>
      </c>
      <c r="N48" s="259"/>
      <c r="O48" s="259" t="s">
        <v>393</v>
      </c>
      <c r="P48" s="259" t="s">
        <v>393</v>
      </c>
      <c r="Q48" s="259" t="s">
        <v>393</v>
      </c>
      <c r="R48" s="269">
        <f t="shared" si="0"/>
        <v>0</v>
      </c>
    </row>
    <row r="49" spans="1:18" ht="41.25" customHeight="1">
      <c r="A49" s="444" t="s">
        <v>456</v>
      </c>
      <c r="B49" s="142" t="s">
        <v>457</v>
      </c>
      <c r="C49" s="141"/>
      <c r="D49" s="143"/>
      <c r="E49" s="269">
        <f>E41+E42+E43-E44+E48</f>
        <v>0</v>
      </c>
      <c r="F49" s="269" t="s">
        <v>393</v>
      </c>
      <c r="G49" s="269" t="s">
        <v>393</v>
      </c>
      <c r="H49" s="269" t="s">
        <v>393</v>
      </c>
      <c r="I49" s="269">
        <f>I41+I42+I43-I44+I48</f>
        <v>0</v>
      </c>
      <c r="J49" s="269" t="s">
        <v>393</v>
      </c>
      <c r="K49" s="269" t="s">
        <v>393</v>
      </c>
      <c r="L49" s="269">
        <f>L41+L42+L43-L44+L48</f>
        <v>0</v>
      </c>
      <c r="M49" s="269" t="s">
        <v>393</v>
      </c>
      <c r="N49" s="269">
        <f>N41+N42+N43-N44+N48</f>
        <v>0</v>
      </c>
      <c r="O49" s="269" t="s">
        <v>393</v>
      </c>
      <c r="P49" s="269" t="s">
        <v>393</v>
      </c>
      <c r="Q49" s="269" t="s">
        <v>393</v>
      </c>
      <c r="R49" s="269">
        <f t="shared" si="0"/>
        <v>0</v>
      </c>
    </row>
    <row r="50" spans="1:18" ht="54.75" customHeight="1">
      <c r="A50" s="444" t="s">
        <v>458</v>
      </c>
      <c r="B50" s="142" t="s">
        <v>459</v>
      </c>
      <c r="C50" s="141"/>
      <c r="D50" s="143"/>
      <c r="E50" s="269">
        <f>IF(E21+E49=FBA!F28,E21+E49,0)</f>
        <v>0</v>
      </c>
      <c r="F50" s="269">
        <f>F21-F30-F40</f>
        <v>207833.92</v>
      </c>
      <c r="G50" s="269">
        <f>G21-G30-G40</f>
        <v>0</v>
      </c>
      <c r="H50" s="269">
        <f>IF(H21-H30-H40=FBA!F30,H21-H30-H40,0)</f>
        <v>15677.84</v>
      </c>
      <c r="I50" s="269">
        <f>IF(I21-I30-I40+I49=FBA!F31,I21-I30-I40+I49,0)</f>
        <v>0</v>
      </c>
      <c r="J50" s="269">
        <f>IF(J21-J30-J40=FBA!F32,J21-J30-J40,0)</f>
        <v>9266.869999999999</v>
      </c>
      <c r="K50" s="269">
        <f>IF(K21-K30-K40=FBA!F33,K21-K30-K40,0)</f>
        <v>0</v>
      </c>
      <c r="L50" s="269">
        <f>IF(L21-L30-L40+L49=FBA!F34,L21-L30-L40+L49,0)</f>
        <v>0</v>
      </c>
      <c r="M50" s="269">
        <f>IF(M21-M30-M40=FBA!F35,M21-M30-M40,0)</f>
        <v>2305.2699999999986</v>
      </c>
      <c r="N50" s="269">
        <f>N21+N49</f>
        <v>0</v>
      </c>
      <c r="O50" s="269">
        <f>O21-O30-O40</f>
        <v>0</v>
      </c>
      <c r="P50" s="269">
        <f>P21-P40</f>
        <v>0</v>
      </c>
      <c r="Q50" s="269">
        <f>Q21-Q40</f>
        <v>0</v>
      </c>
      <c r="R50" s="269">
        <f>IF(SUM(E50:Q50)=FBA!F27,SUM(E50:Q50),0)</f>
        <v>235083.9</v>
      </c>
    </row>
    <row r="51" spans="1:18" ht="54.75" customHeight="1">
      <c r="A51" s="444" t="s">
        <v>460</v>
      </c>
      <c r="B51" s="142" t="s">
        <v>461</v>
      </c>
      <c r="C51" s="141"/>
      <c r="D51" s="143"/>
      <c r="E51" s="269">
        <f>IF(E12+E41=FBA!G28,E12+E41,0)</f>
        <v>0</v>
      </c>
      <c r="F51" s="269">
        <f>F12-F22-F31</f>
        <v>212443.96000000002</v>
      </c>
      <c r="G51" s="269">
        <f>G12-G22-G31</f>
        <v>0</v>
      </c>
      <c r="H51" s="269">
        <f>IF(H12-H22-H31=FBA!G30,H12-H22-H31,0)</f>
        <v>16811.12</v>
      </c>
      <c r="I51" s="269">
        <f>IF(I12-I22-I31+I41=FBA!G31,I12-I22-I31+I41,0)</f>
        <v>0</v>
      </c>
      <c r="J51" s="269">
        <f>IF(J12-J22-J31=FBA!G32,J12-J22-J31,0)</f>
        <v>11661.18</v>
      </c>
      <c r="K51" s="269">
        <f>IF(K12-K22-K31=FBA!G33,K12-K22-K31,0)</f>
        <v>0</v>
      </c>
      <c r="L51" s="269">
        <f>IF(L12-L22-L31+L41=FBA!G34,L12-L22-L31+L41,0)</f>
        <v>0</v>
      </c>
      <c r="M51" s="269">
        <f>IF(M12-M22-M31=FBA!G35,M12-M22-M31,0)</f>
        <v>2195.4799999999996</v>
      </c>
      <c r="N51" s="269">
        <f>N12+N41</f>
        <v>0</v>
      </c>
      <c r="O51" s="269">
        <f>O12-O22-O31</f>
        <v>0</v>
      </c>
      <c r="P51" s="269">
        <f>P12-P31</f>
        <v>0</v>
      </c>
      <c r="Q51" s="269">
        <f>Q12-Q31</f>
        <v>0</v>
      </c>
      <c r="R51" s="269">
        <f>IF(SUM(E51:Q51)=FBA!G27,SUM(E51:Q51),0)</f>
        <v>243111.74000000002</v>
      </c>
    </row>
    <row r="52" spans="1:18" ht="12.75">
      <c r="A52" s="1" t="s">
        <v>462</v>
      </c>
      <c r="B52" s="1"/>
      <c r="C52" s="1"/>
      <c r="D52" s="1"/>
      <c r="E52" s="1"/>
      <c r="F52" s="1"/>
      <c r="G52" s="1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</row>
    <row r="53" spans="1:18" ht="12.75">
      <c r="A53" s="1" t="s">
        <v>463</v>
      </c>
      <c r="B53" s="1"/>
      <c r="C53" s="1"/>
      <c r="D53" s="1"/>
      <c r="E53" s="1"/>
      <c r="F53" s="1"/>
      <c r="G53" s="1"/>
      <c r="H53" s="1"/>
      <c r="I53" s="1"/>
      <c r="J53" s="427"/>
      <c r="K53" s="427"/>
      <c r="L53" s="427"/>
      <c r="M53" s="427"/>
      <c r="N53" s="427"/>
      <c r="O53" s="427"/>
      <c r="P53" s="427"/>
      <c r="Q53" s="427"/>
      <c r="R53" s="427"/>
    </row>
    <row r="54" spans="1:18" ht="12.75">
      <c r="A54" s="1" t="s">
        <v>464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27"/>
      <c r="N54" s="427"/>
      <c r="O54" s="427"/>
      <c r="P54" s="427"/>
      <c r="Q54" s="427"/>
      <c r="R54" s="427"/>
    </row>
    <row r="55" spans="1:18" ht="12.75">
      <c r="A55" s="1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</row>
    <row r="56" spans="1:18" ht="12.75">
      <c r="A56" s="1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</row>
    <row r="57" spans="1:18" ht="12.75">
      <c r="A57" s="1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</row>
    <row r="58" spans="1:18" ht="12.75">
      <c r="A58" s="1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</row>
    <row r="59" spans="1:18" ht="12.75">
      <c r="A59" s="1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</row>
    <row r="60" spans="1:18" ht="12.75">
      <c r="A60" s="1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</row>
    <row r="61" spans="1:18" ht="12.75">
      <c r="A61" s="1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</row>
    <row r="62" spans="1:18" ht="12.75">
      <c r="A62" s="1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</row>
    <row r="63" spans="1:18" ht="12.75">
      <c r="A63" s="1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</row>
    <row r="64" spans="1:18" ht="12.75">
      <c r="A64" s="1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</row>
    <row r="65" spans="1:18" ht="12.75">
      <c r="A65" s="1"/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</row>
    <row r="66" spans="1:18" ht="12.75">
      <c r="A66" s="1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</row>
    <row r="67" spans="1:18" ht="12.75">
      <c r="A67" s="1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</row>
    <row r="68" spans="1:18" ht="12.75">
      <c r="A68" s="1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</row>
  </sheetData>
  <mergeCells count="43">
    <mergeCell ref="B51:D51"/>
    <mergeCell ref="C44:D44"/>
    <mergeCell ref="C48:D48"/>
    <mergeCell ref="B49:D49"/>
    <mergeCell ref="B50:D50"/>
    <mergeCell ref="B40:D40"/>
    <mergeCell ref="B41:D41"/>
    <mergeCell ref="B42:D42"/>
    <mergeCell ref="C43:D43"/>
    <mergeCell ref="C33:D33"/>
    <mergeCell ref="C34:D34"/>
    <mergeCell ref="C35:D35"/>
    <mergeCell ref="C39:D39"/>
    <mergeCell ref="C29:D29"/>
    <mergeCell ref="B30:D30"/>
    <mergeCell ref="B31:D31"/>
    <mergeCell ref="C32:D32"/>
    <mergeCell ref="B22:D22"/>
    <mergeCell ref="C23:D23"/>
    <mergeCell ref="C24:D24"/>
    <mergeCell ref="C25:D25"/>
    <mergeCell ref="C13:D13"/>
    <mergeCell ref="B16:D16"/>
    <mergeCell ref="C20:D20"/>
    <mergeCell ref="B21:D21"/>
    <mergeCell ref="Q9:Q10"/>
    <mergeCell ref="R9:R10"/>
    <mergeCell ref="B11:D11"/>
    <mergeCell ref="B12:D12"/>
    <mergeCell ref="L9:L10"/>
    <mergeCell ref="M9:M10"/>
    <mergeCell ref="N9:O9"/>
    <mergeCell ref="P9:P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35" right="0.2" top="0.39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8">
      <selection activeCell="D32" sqref="D32"/>
    </sheetView>
  </sheetViews>
  <sheetFormatPr defaultColWidth="9.140625" defaultRowHeight="12.75"/>
  <cols>
    <col min="1" max="1" width="6.421875" style="0" customWidth="1"/>
    <col min="2" max="2" width="30.57421875" style="0" customWidth="1"/>
    <col min="3" max="3" width="13.421875" style="0" customWidth="1"/>
    <col min="4" max="4" width="12.00390625" style="0" customWidth="1"/>
    <col min="5" max="5" width="15.28125" style="0" customWidth="1"/>
    <col min="6" max="6" width="15.421875" style="0" customWidth="1"/>
    <col min="8" max="8" width="12.140625" style="0" customWidth="1"/>
    <col min="9" max="9" width="11.421875" style="0" customWidth="1"/>
    <col min="10" max="10" width="13.28125" style="0" customWidth="1"/>
  </cols>
  <sheetData>
    <row r="1" spans="1:10" ht="12.75">
      <c r="A1" s="474"/>
      <c r="B1" s="474"/>
      <c r="C1" s="474"/>
      <c r="D1" s="474"/>
      <c r="E1" s="474"/>
      <c r="F1" s="474"/>
      <c r="G1" s="474"/>
      <c r="H1" s="230"/>
      <c r="J1" s="474"/>
    </row>
    <row r="2" spans="1:10" ht="12.75">
      <c r="A2" s="474"/>
      <c r="B2" s="474"/>
      <c r="C2" s="474"/>
      <c r="D2" s="474"/>
      <c r="E2" s="474"/>
      <c r="F2" s="474"/>
      <c r="G2" s="474"/>
      <c r="H2" s="229" t="s">
        <v>465</v>
      </c>
      <c r="I2" s="229"/>
      <c r="J2" s="229"/>
    </row>
    <row r="3" spans="1:10" ht="12.75">
      <c r="A3" s="474"/>
      <c r="B3" s="474"/>
      <c r="C3" s="474"/>
      <c r="D3" s="474"/>
      <c r="E3" s="474"/>
      <c r="F3" s="474"/>
      <c r="G3" s="474"/>
      <c r="H3" s="229" t="s">
        <v>466</v>
      </c>
      <c r="I3" s="229"/>
      <c r="J3" s="474"/>
    </row>
    <row r="4" spans="1:10" ht="8.25" customHeight="1">
      <c r="A4" s="474"/>
      <c r="B4" s="474"/>
      <c r="C4" s="474"/>
      <c r="D4" s="474"/>
      <c r="E4" s="474"/>
      <c r="F4" s="474"/>
      <c r="G4" s="474"/>
      <c r="H4" s="474"/>
      <c r="I4" s="474"/>
      <c r="J4" s="474"/>
    </row>
    <row r="5" spans="1:10" ht="17.25" customHeight="1">
      <c r="A5" s="407" t="s">
        <v>467</v>
      </c>
      <c r="B5" s="407"/>
      <c r="C5" s="407"/>
      <c r="D5" s="407"/>
      <c r="E5" s="407"/>
      <c r="F5" s="407"/>
      <c r="G5" s="407"/>
      <c r="H5" s="407"/>
      <c r="I5" s="407"/>
      <c r="J5" s="407"/>
    </row>
    <row r="6" spans="1:10" ht="12.75">
      <c r="A6" s="474"/>
      <c r="B6" s="474"/>
      <c r="C6" s="474"/>
      <c r="D6" s="474"/>
      <c r="E6" s="474"/>
      <c r="F6" s="474"/>
      <c r="G6" s="474"/>
      <c r="H6" s="474"/>
      <c r="I6" s="474"/>
      <c r="J6" s="474"/>
    </row>
    <row r="7" spans="1:10" ht="15.75">
      <c r="A7" s="272" t="s">
        <v>468</v>
      </c>
      <c r="B7" s="272"/>
      <c r="C7" s="272"/>
      <c r="D7" s="272"/>
      <c r="E7" s="272"/>
      <c r="F7" s="272"/>
      <c r="G7" s="272"/>
      <c r="H7" s="272"/>
      <c r="I7" s="272"/>
      <c r="J7" s="272"/>
    </row>
    <row r="8" spans="1:10" ht="12.75">
      <c r="A8" s="474"/>
      <c r="B8" s="474"/>
      <c r="C8" s="474"/>
      <c r="D8" s="474"/>
      <c r="E8" s="474"/>
      <c r="F8" s="474"/>
      <c r="G8" s="474"/>
      <c r="H8" s="474"/>
      <c r="I8" s="474"/>
      <c r="J8" s="474"/>
    </row>
    <row r="9" spans="1:10" ht="47.25" customHeight="1">
      <c r="A9" s="499" t="s">
        <v>12</v>
      </c>
      <c r="B9" s="499" t="s">
        <v>13</v>
      </c>
      <c r="C9" s="499" t="s">
        <v>64</v>
      </c>
      <c r="D9" s="499" t="s">
        <v>65</v>
      </c>
      <c r="E9" s="501" t="s">
        <v>66</v>
      </c>
      <c r="F9" s="502"/>
      <c r="G9" s="501" t="s">
        <v>469</v>
      </c>
      <c r="H9" s="502"/>
      <c r="I9" s="499" t="s">
        <v>68</v>
      </c>
      <c r="J9" s="503" t="s">
        <v>253</v>
      </c>
    </row>
    <row r="10" spans="1:10" ht="24" customHeight="1">
      <c r="A10" s="500"/>
      <c r="B10" s="500"/>
      <c r="C10" s="500"/>
      <c r="D10" s="500"/>
      <c r="E10" s="475" t="s">
        <v>470</v>
      </c>
      <c r="F10" s="475" t="s">
        <v>471</v>
      </c>
      <c r="G10" s="475" t="s">
        <v>472</v>
      </c>
      <c r="H10" s="475" t="s">
        <v>473</v>
      </c>
      <c r="I10" s="500"/>
      <c r="J10" s="504"/>
    </row>
    <row r="11" spans="1:10" ht="12.75">
      <c r="A11" s="476">
        <v>1</v>
      </c>
      <c r="B11" s="477">
        <v>2</v>
      </c>
      <c r="C11" s="477">
        <v>3</v>
      </c>
      <c r="D11" s="477">
        <v>4</v>
      </c>
      <c r="E11" s="477">
        <v>5</v>
      </c>
      <c r="F11" s="477">
        <v>6</v>
      </c>
      <c r="G11" s="477">
        <v>7</v>
      </c>
      <c r="H11" s="478">
        <v>8</v>
      </c>
      <c r="I11" s="477">
        <v>9</v>
      </c>
      <c r="J11" s="479">
        <v>10</v>
      </c>
    </row>
    <row r="12" spans="1:10" ht="24">
      <c r="A12" s="480" t="s">
        <v>257</v>
      </c>
      <c r="B12" s="481" t="s">
        <v>474</v>
      </c>
      <c r="C12" s="482"/>
      <c r="D12" s="482">
        <v>1065.47</v>
      </c>
      <c r="E12" s="482"/>
      <c r="F12" s="482"/>
      <c r="G12" s="482"/>
      <c r="H12" s="482"/>
      <c r="I12" s="482"/>
      <c r="J12" s="483">
        <f aca="true" t="shared" si="0" ref="J12:J33">SUM(C12:I12)</f>
        <v>1065.47</v>
      </c>
    </row>
    <row r="13" spans="1:10" ht="24">
      <c r="A13" s="484" t="s">
        <v>259</v>
      </c>
      <c r="B13" s="485" t="s">
        <v>475</v>
      </c>
      <c r="C13" s="486">
        <f aca="true" t="shared" si="1" ref="C13:I13">C14+C15</f>
        <v>0</v>
      </c>
      <c r="D13" s="486">
        <f t="shared" si="1"/>
        <v>69221.44</v>
      </c>
      <c r="E13" s="486">
        <f t="shared" si="1"/>
        <v>0</v>
      </c>
      <c r="F13" s="486">
        <f t="shared" si="1"/>
        <v>0</v>
      </c>
      <c r="G13" s="486">
        <f t="shared" si="1"/>
        <v>0</v>
      </c>
      <c r="H13" s="486">
        <f t="shared" si="1"/>
        <v>0</v>
      </c>
      <c r="I13" s="486">
        <f t="shared" si="1"/>
        <v>0</v>
      </c>
      <c r="J13" s="483">
        <f t="shared" si="0"/>
        <v>69221.44</v>
      </c>
    </row>
    <row r="14" spans="1:10" ht="12.75">
      <c r="A14" s="487" t="s">
        <v>379</v>
      </c>
      <c r="B14" s="488" t="s">
        <v>476</v>
      </c>
      <c r="C14" s="489"/>
      <c r="D14" s="489">
        <v>64107.36</v>
      </c>
      <c r="E14" s="489"/>
      <c r="F14" s="489"/>
      <c r="G14" s="489"/>
      <c r="H14" s="489"/>
      <c r="I14" s="489"/>
      <c r="J14" s="483">
        <f t="shared" si="0"/>
        <v>64107.36</v>
      </c>
    </row>
    <row r="15" spans="1:10" ht="24">
      <c r="A15" s="487" t="s">
        <v>381</v>
      </c>
      <c r="B15" s="488" t="s">
        <v>477</v>
      </c>
      <c r="C15" s="489"/>
      <c r="D15" s="489">
        <v>5114.08</v>
      </c>
      <c r="E15" s="489"/>
      <c r="F15" s="489"/>
      <c r="G15" s="489"/>
      <c r="H15" s="489"/>
      <c r="I15" s="489"/>
      <c r="J15" s="483">
        <f t="shared" si="0"/>
        <v>5114.08</v>
      </c>
    </row>
    <row r="16" spans="1:10" ht="24">
      <c r="A16" s="484" t="s">
        <v>262</v>
      </c>
      <c r="B16" s="485" t="s">
        <v>478</v>
      </c>
      <c r="C16" s="486">
        <f aca="true" t="shared" si="2" ref="C16:I16">C17+C18+C19+C20</f>
        <v>0</v>
      </c>
      <c r="D16" s="486">
        <f t="shared" si="2"/>
        <v>69240.43</v>
      </c>
      <c r="E16" s="486">
        <f t="shared" si="2"/>
        <v>0</v>
      </c>
      <c r="F16" s="486">
        <f t="shared" si="2"/>
        <v>0</v>
      </c>
      <c r="G16" s="486">
        <f t="shared" si="2"/>
        <v>0</v>
      </c>
      <c r="H16" s="486">
        <f t="shared" si="2"/>
        <v>0</v>
      </c>
      <c r="I16" s="486">
        <f t="shared" si="2"/>
        <v>0</v>
      </c>
      <c r="J16" s="483">
        <f t="shared" si="0"/>
        <v>69240.43</v>
      </c>
    </row>
    <row r="17" spans="1:10" ht="12.75">
      <c r="A17" s="487" t="s">
        <v>384</v>
      </c>
      <c r="B17" s="488" t="s">
        <v>479</v>
      </c>
      <c r="C17" s="490"/>
      <c r="D17" s="490"/>
      <c r="E17" s="490"/>
      <c r="F17" s="490"/>
      <c r="G17" s="490"/>
      <c r="H17" s="490"/>
      <c r="I17" s="490"/>
      <c r="J17" s="483">
        <f t="shared" si="0"/>
        <v>0</v>
      </c>
    </row>
    <row r="18" spans="1:10" ht="12.75">
      <c r="A18" s="487" t="s">
        <v>386</v>
      </c>
      <c r="B18" s="488" t="s">
        <v>480</v>
      </c>
      <c r="C18" s="490"/>
      <c r="D18" s="490"/>
      <c r="E18" s="490"/>
      <c r="F18" s="490"/>
      <c r="G18" s="490"/>
      <c r="H18" s="490"/>
      <c r="I18" s="490"/>
      <c r="J18" s="483">
        <f t="shared" si="0"/>
        <v>0</v>
      </c>
    </row>
    <row r="19" spans="1:10" ht="12.75">
      <c r="A19" s="487" t="s">
        <v>388</v>
      </c>
      <c r="B19" s="488" t="s">
        <v>481</v>
      </c>
      <c r="C19" s="490"/>
      <c r="D19" s="490">
        <v>69240.43</v>
      </c>
      <c r="E19" s="490"/>
      <c r="F19" s="490"/>
      <c r="G19" s="490"/>
      <c r="H19" s="490"/>
      <c r="I19" s="490"/>
      <c r="J19" s="483">
        <f t="shared" si="0"/>
        <v>69240.43</v>
      </c>
    </row>
    <row r="20" spans="1:10" ht="12.75">
      <c r="A20" s="487" t="s">
        <v>482</v>
      </c>
      <c r="B20" s="488" t="s">
        <v>483</v>
      </c>
      <c r="C20" s="490"/>
      <c r="D20" s="490"/>
      <c r="E20" s="490"/>
      <c r="F20" s="490"/>
      <c r="G20" s="490"/>
      <c r="H20" s="490"/>
      <c r="I20" s="490"/>
      <c r="J20" s="483">
        <f t="shared" si="0"/>
        <v>0</v>
      </c>
    </row>
    <row r="21" spans="1:10" ht="12.75">
      <c r="A21" s="487" t="s">
        <v>264</v>
      </c>
      <c r="B21" s="491" t="s">
        <v>390</v>
      </c>
      <c r="C21" s="490"/>
      <c r="D21" s="490"/>
      <c r="E21" s="490"/>
      <c r="F21" s="490"/>
      <c r="G21" s="490"/>
      <c r="H21" s="490"/>
      <c r="I21" s="490"/>
      <c r="J21" s="483">
        <f t="shared" si="0"/>
        <v>0</v>
      </c>
    </row>
    <row r="22" spans="1:10" ht="24" customHeight="1">
      <c r="A22" s="492" t="s">
        <v>266</v>
      </c>
      <c r="B22" s="493" t="s">
        <v>484</v>
      </c>
      <c r="C22" s="483">
        <f aca="true" t="shared" si="3" ref="C22:I22">C12+C13-C16+C21</f>
        <v>0</v>
      </c>
      <c r="D22" s="483">
        <f t="shared" si="3"/>
        <v>1046.4800000000105</v>
      </c>
      <c r="E22" s="483">
        <f t="shared" si="3"/>
        <v>0</v>
      </c>
      <c r="F22" s="483">
        <f t="shared" si="3"/>
        <v>0</v>
      </c>
      <c r="G22" s="483">
        <f t="shared" si="3"/>
        <v>0</v>
      </c>
      <c r="H22" s="483">
        <f t="shared" si="3"/>
        <v>0</v>
      </c>
      <c r="I22" s="483">
        <f t="shared" si="3"/>
        <v>0</v>
      </c>
      <c r="J22" s="483">
        <f t="shared" si="0"/>
        <v>1046.4800000000105</v>
      </c>
    </row>
    <row r="23" spans="1:10" ht="24">
      <c r="A23" s="487" t="s">
        <v>268</v>
      </c>
      <c r="B23" s="494" t="s">
        <v>485</v>
      </c>
      <c r="C23" s="490"/>
      <c r="D23" s="490"/>
      <c r="E23" s="490"/>
      <c r="F23" s="490"/>
      <c r="G23" s="490"/>
      <c r="H23" s="490"/>
      <c r="I23" s="490"/>
      <c r="J23" s="483">
        <f t="shared" si="0"/>
        <v>0</v>
      </c>
    </row>
    <row r="24" spans="1:10" ht="36">
      <c r="A24" s="487" t="s">
        <v>270</v>
      </c>
      <c r="B24" s="494" t="s">
        <v>486</v>
      </c>
      <c r="C24" s="490"/>
      <c r="D24" s="490"/>
      <c r="E24" s="490"/>
      <c r="F24" s="490"/>
      <c r="G24" s="490"/>
      <c r="H24" s="490"/>
      <c r="I24" s="490"/>
      <c r="J24" s="483">
        <f t="shared" si="0"/>
        <v>0</v>
      </c>
    </row>
    <row r="25" spans="1:10" ht="24">
      <c r="A25" s="487" t="s">
        <v>272</v>
      </c>
      <c r="B25" s="494" t="s">
        <v>487</v>
      </c>
      <c r="C25" s="490"/>
      <c r="D25" s="490"/>
      <c r="E25" s="490"/>
      <c r="F25" s="490"/>
      <c r="G25" s="490"/>
      <c r="H25" s="490"/>
      <c r="I25" s="490"/>
      <c r="J25" s="483">
        <f t="shared" si="0"/>
        <v>0</v>
      </c>
    </row>
    <row r="26" spans="1:10" ht="24">
      <c r="A26" s="487" t="s">
        <v>274</v>
      </c>
      <c r="B26" s="494" t="s">
        <v>488</v>
      </c>
      <c r="C26" s="490"/>
      <c r="D26" s="490"/>
      <c r="E26" s="490"/>
      <c r="F26" s="490"/>
      <c r="G26" s="490"/>
      <c r="H26" s="490"/>
      <c r="I26" s="490"/>
      <c r="J26" s="483">
        <f t="shared" si="0"/>
        <v>0</v>
      </c>
    </row>
    <row r="27" spans="1:10" ht="48">
      <c r="A27" s="484" t="s">
        <v>276</v>
      </c>
      <c r="B27" s="495" t="s">
        <v>489</v>
      </c>
      <c r="C27" s="483">
        <f aca="true" t="shared" si="4" ref="C27:I27">C28+C29+C30+C31</f>
        <v>0</v>
      </c>
      <c r="D27" s="483">
        <f t="shared" si="4"/>
        <v>0</v>
      </c>
      <c r="E27" s="483">
        <f t="shared" si="4"/>
        <v>0</v>
      </c>
      <c r="F27" s="483">
        <f t="shared" si="4"/>
        <v>0</v>
      </c>
      <c r="G27" s="483">
        <f t="shared" si="4"/>
        <v>0</v>
      </c>
      <c r="H27" s="483">
        <f t="shared" si="4"/>
        <v>0</v>
      </c>
      <c r="I27" s="483">
        <f t="shared" si="4"/>
        <v>0</v>
      </c>
      <c r="J27" s="483">
        <f t="shared" si="0"/>
        <v>0</v>
      </c>
    </row>
    <row r="28" spans="1:10" ht="12.75">
      <c r="A28" s="487" t="s">
        <v>490</v>
      </c>
      <c r="B28" s="496" t="s">
        <v>479</v>
      </c>
      <c r="C28" s="490"/>
      <c r="D28" s="490"/>
      <c r="E28" s="490"/>
      <c r="F28" s="490"/>
      <c r="G28" s="490"/>
      <c r="H28" s="490"/>
      <c r="I28" s="490"/>
      <c r="J28" s="483">
        <f t="shared" si="0"/>
        <v>0</v>
      </c>
    </row>
    <row r="29" spans="1:10" ht="12.75">
      <c r="A29" s="487" t="s">
        <v>491</v>
      </c>
      <c r="B29" s="496" t="s">
        <v>480</v>
      </c>
      <c r="C29" s="490"/>
      <c r="D29" s="490"/>
      <c r="E29" s="490"/>
      <c r="F29" s="490"/>
      <c r="G29" s="490"/>
      <c r="H29" s="490"/>
      <c r="I29" s="490"/>
      <c r="J29" s="483">
        <f t="shared" si="0"/>
        <v>0</v>
      </c>
    </row>
    <row r="30" spans="1:10" ht="12.75">
      <c r="A30" s="487" t="s">
        <v>492</v>
      </c>
      <c r="B30" s="496" t="s">
        <v>481</v>
      </c>
      <c r="C30" s="490"/>
      <c r="D30" s="490"/>
      <c r="E30" s="490"/>
      <c r="F30" s="490"/>
      <c r="G30" s="490"/>
      <c r="H30" s="490"/>
      <c r="I30" s="490"/>
      <c r="J30" s="483">
        <f t="shared" si="0"/>
        <v>0</v>
      </c>
    </row>
    <row r="31" spans="1:10" ht="12.75">
      <c r="A31" s="487" t="s">
        <v>493</v>
      </c>
      <c r="B31" s="496" t="s">
        <v>483</v>
      </c>
      <c r="C31" s="490"/>
      <c r="D31" s="490"/>
      <c r="E31" s="490"/>
      <c r="F31" s="490"/>
      <c r="G31" s="490"/>
      <c r="H31" s="490"/>
      <c r="I31" s="490"/>
      <c r="J31" s="483">
        <f t="shared" si="0"/>
        <v>0</v>
      </c>
    </row>
    <row r="32" spans="1:10" ht="12.75">
      <c r="A32" s="487" t="s">
        <v>277</v>
      </c>
      <c r="B32" s="494" t="s">
        <v>494</v>
      </c>
      <c r="C32" s="490"/>
      <c r="D32" s="490"/>
      <c r="E32" s="490"/>
      <c r="F32" s="490"/>
      <c r="G32" s="490"/>
      <c r="H32" s="490"/>
      <c r="I32" s="490"/>
      <c r="J32" s="483">
        <f t="shared" si="0"/>
        <v>0</v>
      </c>
    </row>
    <row r="33" spans="1:10" ht="27.75" customHeight="1">
      <c r="A33" s="492" t="s">
        <v>278</v>
      </c>
      <c r="B33" s="497" t="s">
        <v>495</v>
      </c>
      <c r="C33" s="483">
        <f aca="true" t="shared" si="5" ref="C33:I33">C23+C24+C25-C26-C27+C32</f>
        <v>0</v>
      </c>
      <c r="D33" s="483">
        <f t="shared" si="5"/>
        <v>0</v>
      </c>
      <c r="E33" s="483">
        <f t="shared" si="5"/>
        <v>0</v>
      </c>
      <c r="F33" s="483">
        <f t="shared" si="5"/>
        <v>0</v>
      </c>
      <c r="G33" s="483">
        <f t="shared" si="5"/>
        <v>0</v>
      </c>
      <c r="H33" s="483">
        <f t="shared" si="5"/>
        <v>0</v>
      </c>
      <c r="I33" s="483">
        <f t="shared" si="5"/>
        <v>0</v>
      </c>
      <c r="J33" s="483">
        <f t="shared" si="0"/>
        <v>0</v>
      </c>
    </row>
    <row r="34" spans="1:10" ht="24">
      <c r="A34" s="492" t="s">
        <v>279</v>
      </c>
      <c r="B34" s="497" t="s">
        <v>496</v>
      </c>
      <c r="C34" s="483">
        <f>IF(C22-C33=FBA!F43,C22-C33,0)</f>
        <v>0</v>
      </c>
      <c r="D34" s="483">
        <v>1046.48</v>
      </c>
      <c r="E34" s="483">
        <f>E22-E33</f>
        <v>0</v>
      </c>
      <c r="F34" s="483">
        <f>F22-F33</f>
        <v>0</v>
      </c>
      <c r="G34" s="483">
        <f>G22-G33</f>
        <v>0</v>
      </c>
      <c r="H34" s="483">
        <f>H22-H33</f>
        <v>0</v>
      </c>
      <c r="I34" s="483">
        <f>IF(I22-I33=FBA!F47,I22-I33,0)</f>
        <v>0</v>
      </c>
      <c r="J34" s="483">
        <f>IF(SUM(C34:I34)=FBA!F42,SUM(C34:I34),0)</f>
        <v>1046.48</v>
      </c>
    </row>
    <row r="35" spans="1:10" ht="24">
      <c r="A35" s="492" t="s">
        <v>280</v>
      </c>
      <c r="B35" s="497" t="s">
        <v>497</v>
      </c>
      <c r="C35" s="483">
        <f>IF(C12-C23=FBA!G43,C12-C23,0)</f>
        <v>0</v>
      </c>
      <c r="D35" s="483">
        <f>IF(D12-D23=FBA!G44,D12-D23,0)</f>
        <v>1065.47</v>
      </c>
      <c r="E35" s="483">
        <f>E12-E23</f>
        <v>0</v>
      </c>
      <c r="F35" s="483">
        <f>F12-F23</f>
        <v>0</v>
      </c>
      <c r="G35" s="483">
        <f>G12-G23</f>
        <v>0</v>
      </c>
      <c r="H35" s="483">
        <f>H12-H23</f>
        <v>0</v>
      </c>
      <c r="I35" s="483">
        <f>IF(I12-I23=FBA!G47,I12-I23,0)</f>
        <v>0</v>
      </c>
      <c r="J35" s="483">
        <f>IF(SUM(C35:I35)=FBA!G42,SUM(C35:I35),0)</f>
        <v>1065.47</v>
      </c>
    </row>
    <row r="36" spans="1:10" ht="15" customHeight="1">
      <c r="A36" s="474"/>
      <c r="B36" s="474"/>
      <c r="C36" s="474"/>
      <c r="D36" s="474"/>
      <c r="E36" s="498" t="s">
        <v>498</v>
      </c>
      <c r="F36" s="498"/>
      <c r="G36" s="474"/>
      <c r="H36" s="474"/>
      <c r="I36" s="474"/>
      <c r="J36" s="474"/>
    </row>
    <row r="37" spans="1:10" ht="12.75" customHeight="1">
      <c r="A37" s="505" t="s">
        <v>499</v>
      </c>
      <c r="B37" s="505"/>
      <c r="C37" s="505"/>
      <c r="D37" s="505"/>
      <c r="E37" s="505"/>
      <c r="F37" s="505"/>
      <c r="G37" s="505"/>
      <c r="H37" s="474"/>
      <c r="I37" s="474"/>
      <c r="J37" s="474"/>
    </row>
    <row r="38" spans="1:10" ht="12.75">
      <c r="A38" s="474"/>
      <c r="B38" s="474"/>
      <c r="C38" s="474"/>
      <c r="D38" s="474"/>
      <c r="E38" s="474"/>
      <c r="F38" s="474"/>
      <c r="G38" s="474"/>
      <c r="H38" s="474"/>
      <c r="I38" s="474"/>
      <c r="J38" s="474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35" right="0.16" top="0.59" bottom="0.3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1" sqref="D21"/>
    </sheetView>
  </sheetViews>
  <sheetFormatPr defaultColWidth="9.140625" defaultRowHeight="12.75"/>
  <cols>
    <col min="1" max="1" width="4.57421875" style="426" customWidth="1"/>
    <col min="2" max="2" width="1.8515625" style="426" customWidth="1"/>
    <col min="3" max="3" width="64.140625" style="426" customWidth="1"/>
    <col min="4" max="4" width="14.421875" style="426" customWidth="1"/>
    <col min="5" max="5" width="14.8515625" style="426" customWidth="1"/>
    <col min="6" max="16384" width="9.140625" style="426" customWidth="1"/>
  </cols>
  <sheetData>
    <row r="1" spans="3:5" ht="12.75">
      <c r="C1" s="528"/>
      <c r="D1" s="528"/>
      <c r="E1" s="528"/>
    </row>
    <row r="2" spans="1:5" ht="14.25">
      <c r="A2" s="506"/>
      <c r="B2" s="506"/>
      <c r="C2" s="507" t="s">
        <v>500</v>
      </c>
      <c r="D2" s="509"/>
      <c r="E2" s="509"/>
    </row>
    <row r="3" spans="1:5" ht="14.25">
      <c r="A3" s="506"/>
      <c r="B3" s="510"/>
      <c r="C3" s="511" t="s">
        <v>501</v>
      </c>
      <c r="D3" s="508"/>
      <c r="E3" s="508"/>
    </row>
    <row r="4" spans="1:5" ht="14.25">
      <c r="A4" s="506"/>
      <c r="B4" s="506"/>
      <c r="C4" s="506"/>
      <c r="D4" s="506"/>
      <c r="E4" s="506"/>
    </row>
    <row r="5" spans="1:5" ht="33" customHeight="1">
      <c r="A5" s="529" t="s">
        <v>502</v>
      </c>
      <c r="B5" s="529"/>
      <c r="C5" s="529"/>
      <c r="D5" s="529"/>
      <c r="E5" s="529"/>
    </row>
    <row r="6" spans="1:5" ht="12.75" customHeight="1">
      <c r="A6" s="512"/>
      <c r="B6" s="512"/>
      <c r="C6" s="512"/>
      <c r="D6" s="512"/>
      <c r="E6" s="512"/>
    </row>
    <row r="7" spans="1:5" ht="14.25">
      <c r="A7" s="186" t="s">
        <v>503</v>
      </c>
      <c r="B7" s="186"/>
      <c r="C7" s="186"/>
      <c r="D7" s="186"/>
      <c r="E7" s="186"/>
    </row>
    <row r="8" spans="1:5" ht="14.25">
      <c r="A8" s="506"/>
      <c r="B8" s="506"/>
      <c r="C8" s="506"/>
      <c r="D8" s="506"/>
      <c r="E8" s="506"/>
    </row>
    <row r="9" spans="1:5" ht="74.25" customHeight="1">
      <c r="A9" s="513" t="s">
        <v>12</v>
      </c>
      <c r="B9" s="531" t="s">
        <v>504</v>
      </c>
      <c r="C9" s="532"/>
      <c r="D9" s="514" t="s">
        <v>15</v>
      </c>
      <c r="E9" s="514" t="s">
        <v>16</v>
      </c>
    </row>
    <row r="10" spans="1:5" ht="15">
      <c r="A10" s="515">
        <v>1</v>
      </c>
      <c r="B10" s="533">
        <v>2</v>
      </c>
      <c r="C10" s="534"/>
      <c r="D10" s="516">
        <v>3</v>
      </c>
      <c r="E10" s="517">
        <v>4</v>
      </c>
    </row>
    <row r="11" spans="1:5" ht="14.25">
      <c r="A11" s="518" t="s">
        <v>257</v>
      </c>
      <c r="B11" s="535" t="s">
        <v>505</v>
      </c>
      <c r="C11" s="536"/>
      <c r="D11" s="519">
        <f>SUM(D12:D19)</f>
        <v>0</v>
      </c>
      <c r="E11" s="519">
        <f>SUM(E12:E19)</f>
        <v>0</v>
      </c>
    </row>
    <row r="12" spans="1:5" ht="18" customHeight="1">
      <c r="A12" s="515" t="s">
        <v>506</v>
      </c>
      <c r="B12" s="520"/>
      <c r="C12" s="521" t="s">
        <v>507</v>
      </c>
      <c r="D12" s="522"/>
      <c r="E12" s="522"/>
    </row>
    <row r="13" spans="1:5" ht="18" customHeight="1">
      <c r="A13" s="515" t="s">
        <v>508</v>
      </c>
      <c r="B13" s="520"/>
      <c r="C13" s="521" t="s">
        <v>509</v>
      </c>
      <c r="D13" s="522"/>
      <c r="E13" s="522"/>
    </row>
    <row r="14" spans="1:5" ht="18" customHeight="1">
      <c r="A14" s="523" t="s">
        <v>308</v>
      </c>
      <c r="B14" s="520"/>
      <c r="C14" s="521" t="s">
        <v>510</v>
      </c>
      <c r="D14" s="522"/>
      <c r="E14" s="522"/>
    </row>
    <row r="15" spans="1:5" ht="18" customHeight="1">
      <c r="A15" s="523" t="s">
        <v>511</v>
      </c>
      <c r="B15" s="524"/>
      <c r="C15" s="525" t="s">
        <v>512</v>
      </c>
      <c r="D15" s="522"/>
      <c r="E15" s="522"/>
    </row>
    <row r="16" spans="1:5" ht="18" customHeight="1">
      <c r="A16" s="523" t="s">
        <v>513</v>
      </c>
      <c r="B16" s="520"/>
      <c r="C16" s="521" t="s">
        <v>514</v>
      </c>
      <c r="D16" s="522"/>
      <c r="E16" s="522"/>
    </row>
    <row r="17" spans="1:5" ht="18" customHeight="1">
      <c r="A17" s="523" t="s">
        <v>515</v>
      </c>
      <c r="B17" s="520"/>
      <c r="C17" s="521" t="s">
        <v>516</v>
      </c>
      <c r="D17" s="522"/>
      <c r="E17" s="522"/>
    </row>
    <row r="18" spans="1:5" ht="30">
      <c r="A18" s="515" t="s">
        <v>517</v>
      </c>
      <c r="B18" s="520"/>
      <c r="C18" s="521" t="s">
        <v>518</v>
      </c>
      <c r="D18" s="522"/>
      <c r="E18" s="522"/>
    </row>
    <row r="19" spans="1:5" ht="16.5" customHeight="1">
      <c r="A19" s="523" t="s">
        <v>519</v>
      </c>
      <c r="B19" s="520"/>
      <c r="C19" s="521" t="s">
        <v>520</v>
      </c>
      <c r="D19" s="522"/>
      <c r="E19" s="522"/>
    </row>
    <row r="20" spans="1:5" ht="16.5" customHeight="1">
      <c r="A20" s="526" t="s">
        <v>259</v>
      </c>
      <c r="B20" s="537" t="s">
        <v>521</v>
      </c>
      <c r="C20" s="538"/>
      <c r="D20" s="527"/>
      <c r="E20" s="527"/>
    </row>
    <row r="21" spans="1:5" ht="16.5" customHeight="1">
      <c r="A21" s="518" t="s">
        <v>262</v>
      </c>
      <c r="B21" s="535" t="s">
        <v>522</v>
      </c>
      <c r="C21" s="536"/>
      <c r="D21" s="519">
        <f>IF(D11-D20=FBA!F48,D11-D20,0)</f>
        <v>0</v>
      </c>
      <c r="E21" s="519">
        <f>IF(E11-E20=FBA!G48,E11-E20,0)</f>
        <v>0</v>
      </c>
    </row>
    <row r="22" spans="3:5" ht="12.75">
      <c r="C22" s="539" t="s">
        <v>523</v>
      </c>
      <c r="D22" s="539"/>
      <c r="E22" s="539"/>
    </row>
  </sheetData>
  <mergeCells count="9">
    <mergeCell ref="C22:E22"/>
    <mergeCell ref="B10:C10"/>
    <mergeCell ref="B11:C11"/>
    <mergeCell ref="B20:C20"/>
    <mergeCell ref="B21:C21"/>
    <mergeCell ref="C1:E1"/>
    <mergeCell ref="A5:E5"/>
    <mergeCell ref="A7:E7"/>
    <mergeCell ref="B9:C9"/>
  </mergeCells>
  <printOptions/>
  <pageMargins left="0.35" right="0.16" top="0.59" bottom="0.39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1">
      <selection activeCell="E27" sqref="E27"/>
    </sheetView>
  </sheetViews>
  <sheetFormatPr defaultColWidth="9.140625" defaultRowHeight="12.75"/>
  <cols>
    <col min="1" max="1" width="5.8515625" style="150" customWidth="1"/>
    <col min="2" max="2" width="1.8515625" style="150" customWidth="1"/>
    <col min="3" max="3" width="33.8515625" style="150" customWidth="1"/>
    <col min="4" max="4" width="8.421875" style="150" customWidth="1"/>
    <col min="5" max="5" width="8.57421875" style="150" customWidth="1"/>
    <col min="6" max="6" width="12.421875" style="150" customWidth="1"/>
    <col min="7" max="7" width="8.57421875" style="150" customWidth="1"/>
    <col min="8" max="8" width="8.8515625" style="150" customWidth="1"/>
    <col min="9" max="9" width="12.8515625" style="150" customWidth="1"/>
    <col min="10" max="16384" width="9.140625" style="150" customWidth="1"/>
  </cols>
  <sheetData>
    <row r="1" ht="12.75">
      <c r="F1" s="151"/>
    </row>
    <row r="2" spans="6:9" ht="12.75">
      <c r="F2" s="552" t="s">
        <v>524</v>
      </c>
      <c r="G2" s="552"/>
      <c r="H2" s="552"/>
      <c r="I2" s="552"/>
    </row>
    <row r="3" spans="2:6" ht="12.75">
      <c r="B3" s="180"/>
      <c r="F3" s="540" t="s">
        <v>525</v>
      </c>
    </row>
    <row r="5" spans="1:9" ht="32.25" customHeight="1">
      <c r="A5" s="553" t="s">
        <v>526</v>
      </c>
      <c r="B5" s="553"/>
      <c r="C5" s="553"/>
      <c r="D5" s="553"/>
      <c r="E5" s="553"/>
      <c r="F5" s="553"/>
      <c r="G5" s="553"/>
      <c r="H5" s="553"/>
      <c r="I5" s="553"/>
    </row>
    <row r="6" spans="1:9" ht="12.75" customHeight="1">
      <c r="A6" s="159"/>
      <c r="B6" s="159"/>
      <c r="C6" s="159"/>
      <c r="D6" s="159"/>
      <c r="E6" s="159"/>
      <c r="F6" s="159"/>
      <c r="G6" s="159"/>
      <c r="H6" s="159"/>
      <c r="I6" s="159"/>
    </row>
    <row r="7" spans="1:9" ht="31.5" customHeight="1">
      <c r="A7" s="553" t="s">
        <v>527</v>
      </c>
      <c r="B7" s="553"/>
      <c r="C7" s="553"/>
      <c r="D7" s="553"/>
      <c r="E7" s="553"/>
      <c r="F7" s="553"/>
      <c r="G7" s="553"/>
      <c r="H7" s="553"/>
      <c r="I7" s="553"/>
    </row>
    <row r="9" spans="1:9" ht="25.5" customHeight="1">
      <c r="A9" s="554" t="s">
        <v>12</v>
      </c>
      <c r="B9" s="556" t="s">
        <v>504</v>
      </c>
      <c r="C9" s="557"/>
      <c r="D9" s="561" t="s">
        <v>15</v>
      </c>
      <c r="E9" s="560"/>
      <c r="F9" s="562"/>
      <c r="G9" s="561" t="s">
        <v>16</v>
      </c>
      <c r="H9" s="560"/>
      <c r="I9" s="562"/>
    </row>
    <row r="10" spans="1:9" ht="76.5">
      <c r="A10" s="555"/>
      <c r="B10" s="558"/>
      <c r="C10" s="559"/>
      <c r="D10" s="541" t="s">
        <v>528</v>
      </c>
      <c r="E10" s="541" t="s">
        <v>529</v>
      </c>
      <c r="F10" s="541" t="s">
        <v>530</v>
      </c>
      <c r="G10" s="541" t="s">
        <v>528</v>
      </c>
      <c r="H10" s="541" t="s">
        <v>529</v>
      </c>
      <c r="I10" s="541" t="s">
        <v>530</v>
      </c>
    </row>
    <row r="11" spans="1:9" ht="12.75">
      <c r="A11" s="542">
        <v>1</v>
      </c>
      <c r="B11" s="563">
        <v>2</v>
      </c>
      <c r="C11" s="564"/>
      <c r="D11" s="541">
        <v>3</v>
      </c>
      <c r="E11" s="541">
        <v>4</v>
      </c>
      <c r="F11" s="541">
        <v>5</v>
      </c>
      <c r="G11" s="541">
        <v>6</v>
      </c>
      <c r="H11" s="541">
        <v>7</v>
      </c>
      <c r="I11" s="541">
        <v>8</v>
      </c>
    </row>
    <row r="12" spans="1:9" ht="25.5" customHeight="1">
      <c r="A12" s="543" t="s">
        <v>257</v>
      </c>
      <c r="B12" s="565" t="s">
        <v>531</v>
      </c>
      <c r="C12" s="566"/>
      <c r="D12" s="544">
        <f aca="true" t="shared" si="0" ref="D12:I12">D13+D14+D17+D23+D24+D27</f>
        <v>0</v>
      </c>
      <c r="E12" s="544">
        <f t="shared" si="0"/>
        <v>38855.35</v>
      </c>
      <c r="F12" s="544">
        <f t="shared" si="0"/>
        <v>0</v>
      </c>
      <c r="G12" s="544">
        <f t="shared" si="0"/>
        <v>33676.840000000004</v>
      </c>
      <c r="H12" s="544">
        <f t="shared" si="0"/>
        <v>0</v>
      </c>
      <c r="I12" s="544">
        <f t="shared" si="0"/>
        <v>0</v>
      </c>
    </row>
    <row r="13" spans="1:9" ht="15" customHeight="1">
      <c r="A13" s="542" t="s">
        <v>532</v>
      </c>
      <c r="B13" s="567" t="s">
        <v>533</v>
      </c>
      <c r="C13" s="568"/>
      <c r="D13" s="545"/>
      <c r="E13" s="545"/>
      <c r="F13" s="545"/>
      <c r="G13" s="545"/>
      <c r="H13" s="545"/>
      <c r="I13" s="545"/>
    </row>
    <row r="14" spans="1:9" ht="15" customHeight="1">
      <c r="A14" s="546" t="s">
        <v>508</v>
      </c>
      <c r="B14" s="569" t="s">
        <v>534</v>
      </c>
      <c r="C14" s="570"/>
      <c r="D14" s="544">
        <f aca="true" t="shared" si="1" ref="D14:I14">D15+D16</f>
        <v>0</v>
      </c>
      <c r="E14" s="544">
        <f t="shared" si="1"/>
        <v>0</v>
      </c>
      <c r="F14" s="544">
        <f t="shared" si="1"/>
        <v>0</v>
      </c>
      <c r="G14" s="544">
        <f t="shared" si="1"/>
        <v>0</v>
      </c>
      <c r="H14" s="544">
        <f t="shared" si="1"/>
        <v>0</v>
      </c>
      <c r="I14" s="544">
        <f t="shared" si="1"/>
        <v>0</v>
      </c>
    </row>
    <row r="15" spans="1:9" ht="15" customHeight="1">
      <c r="A15" s="542" t="s">
        <v>535</v>
      </c>
      <c r="B15" s="547"/>
      <c r="C15" s="548" t="s">
        <v>536</v>
      </c>
      <c r="D15" s="545"/>
      <c r="E15" s="545"/>
      <c r="F15" s="545"/>
      <c r="G15" s="545"/>
      <c r="H15" s="545"/>
      <c r="I15" s="545"/>
    </row>
    <row r="16" spans="1:9" ht="15" customHeight="1">
      <c r="A16" s="542" t="s">
        <v>537</v>
      </c>
      <c r="B16" s="547"/>
      <c r="C16" s="548" t="s">
        <v>538</v>
      </c>
      <c r="D16" s="545"/>
      <c r="E16" s="545"/>
      <c r="F16" s="545"/>
      <c r="G16" s="545"/>
      <c r="H16" s="545"/>
      <c r="I16" s="545"/>
    </row>
    <row r="17" spans="1:9" ht="25.5" customHeight="1">
      <c r="A17" s="546" t="s">
        <v>308</v>
      </c>
      <c r="B17" s="569" t="s">
        <v>539</v>
      </c>
      <c r="C17" s="570"/>
      <c r="D17" s="544">
        <f aca="true" t="shared" si="2" ref="D17:I17">D18+D19+D20+D21+D22</f>
        <v>0</v>
      </c>
      <c r="E17" s="544">
        <f t="shared" si="2"/>
        <v>6291.61</v>
      </c>
      <c r="F17" s="544">
        <f t="shared" si="2"/>
        <v>0</v>
      </c>
      <c r="G17" s="544">
        <f t="shared" si="2"/>
        <v>6511.62</v>
      </c>
      <c r="H17" s="544">
        <f t="shared" si="2"/>
        <v>0</v>
      </c>
      <c r="I17" s="544">
        <f t="shared" si="2"/>
        <v>0</v>
      </c>
    </row>
    <row r="18" spans="1:9" ht="15" customHeight="1">
      <c r="A18" s="542" t="s">
        <v>540</v>
      </c>
      <c r="B18" s="547"/>
      <c r="C18" s="548" t="s">
        <v>541</v>
      </c>
      <c r="D18" s="545"/>
      <c r="E18" s="545"/>
      <c r="F18" s="545"/>
      <c r="G18" s="545"/>
      <c r="H18" s="545"/>
      <c r="I18" s="545"/>
    </row>
    <row r="19" spans="1:9" ht="15" customHeight="1">
      <c r="A19" s="542" t="s">
        <v>542</v>
      </c>
      <c r="B19" s="547"/>
      <c r="C19" s="548" t="s">
        <v>543</v>
      </c>
      <c r="D19" s="545"/>
      <c r="E19" s="545"/>
      <c r="F19" s="545"/>
      <c r="G19" s="545"/>
      <c r="H19" s="545"/>
      <c r="I19" s="545"/>
    </row>
    <row r="20" spans="1:9" ht="15" customHeight="1">
      <c r="A20" s="542" t="s">
        <v>544</v>
      </c>
      <c r="B20" s="547"/>
      <c r="C20" s="548" t="s">
        <v>545</v>
      </c>
      <c r="D20" s="545"/>
      <c r="E20" s="545">
        <v>6291.61</v>
      </c>
      <c r="F20" s="545"/>
      <c r="G20" s="545">
        <v>6511.62</v>
      </c>
      <c r="H20" s="545"/>
      <c r="I20" s="545"/>
    </row>
    <row r="21" spans="1:9" ht="15" customHeight="1">
      <c r="A21" s="542" t="s">
        <v>546</v>
      </c>
      <c r="B21" s="547"/>
      <c r="C21" s="548" t="s">
        <v>547</v>
      </c>
      <c r="D21" s="545"/>
      <c r="E21" s="545"/>
      <c r="F21" s="545"/>
      <c r="G21" s="545"/>
      <c r="H21" s="545"/>
      <c r="I21" s="545"/>
    </row>
    <row r="22" spans="1:9" ht="15" customHeight="1">
      <c r="A22" s="542" t="s">
        <v>548</v>
      </c>
      <c r="B22" s="547"/>
      <c r="C22" s="548" t="s">
        <v>549</v>
      </c>
      <c r="D22" s="545"/>
      <c r="E22" s="545"/>
      <c r="F22" s="545"/>
      <c r="G22" s="545"/>
      <c r="H22" s="545"/>
      <c r="I22" s="545"/>
    </row>
    <row r="23" spans="1:9" ht="25.5" customHeight="1">
      <c r="A23" s="542" t="s">
        <v>511</v>
      </c>
      <c r="B23" s="571" t="s">
        <v>550</v>
      </c>
      <c r="C23" s="572"/>
      <c r="D23" s="545"/>
      <c r="E23" s="545"/>
      <c r="F23" s="545"/>
      <c r="G23" s="545"/>
      <c r="H23" s="545"/>
      <c r="I23" s="545"/>
    </row>
    <row r="24" spans="1:9" ht="14.25" customHeight="1">
      <c r="A24" s="546" t="s">
        <v>513</v>
      </c>
      <c r="B24" s="569" t="s">
        <v>81</v>
      </c>
      <c r="C24" s="570"/>
      <c r="D24" s="544">
        <f aca="true" t="shared" si="3" ref="D24:I24">D25+D26</f>
        <v>0</v>
      </c>
      <c r="E24" s="544">
        <f t="shared" si="3"/>
        <v>32563.74</v>
      </c>
      <c r="F24" s="544">
        <f t="shared" si="3"/>
        <v>0</v>
      </c>
      <c r="G24" s="544">
        <f t="shared" si="3"/>
        <v>27165.22</v>
      </c>
      <c r="H24" s="544">
        <f t="shared" si="3"/>
        <v>0</v>
      </c>
      <c r="I24" s="544">
        <f t="shared" si="3"/>
        <v>0</v>
      </c>
    </row>
    <row r="25" spans="1:9" ht="14.25" customHeight="1">
      <c r="A25" s="542" t="s">
        <v>551</v>
      </c>
      <c r="B25" s="547"/>
      <c r="C25" s="548" t="s">
        <v>552</v>
      </c>
      <c r="D25" s="545"/>
      <c r="E25" s="545">
        <v>32563.74</v>
      </c>
      <c r="F25" s="545"/>
      <c r="G25" s="545">
        <v>27165.22</v>
      </c>
      <c r="H25" s="545"/>
      <c r="I25" s="545"/>
    </row>
    <row r="26" spans="1:9" ht="14.25" customHeight="1">
      <c r="A26" s="542" t="s">
        <v>553</v>
      </c>
      <c r="B26" s="547"/>
      <c r="C26" s="548" t="s">
        <v>549</v>
      </c>
      <c r="D26" s="545"/>
      <c r="E26" s="545"/>
      <c r="F26" s="545"/>
      <c r="G26" s="545"/>
      <c r="H26" s="545"/>
      <c r="I26" s="545"/>
    </row>
    <row r="27" spans="1:9" ht="14.25" customHeight="1">
      <c r="A27" s="542" t="s">
        <v>515</v>
      </c>
      <c r="B27" s="571" t="s">
        <v>83</v>
      </c>
      <c r="C27" s="572"/>
      <c r="D27" s="545"/>
      <c r="E27" s="545"/>
      <c r="F27" s="545"/>
      <c r="G27" s="545"/>
      <c r="H27" s="545"/>
      <c r="I27" s="545"/>
    </row>
    <row r="28" spans="1:9" ht="38.25" customHeight="1">
      <c r="A28" s="549" t="s">
        <v>259</v>
      </c>
      <c r="B28" s="573" t="s">
        <v>554</v>
      </c>
      <c r="C28" s="574"/>
      <c r="D28" s="550"/>
      <c r="E28" s="550"/>
      <c r="F28" s="550"/>
      <c r="G28" s="550"/>
      <c r="H28" s="550"/>
      <c r="I28" s="550"/>
    </row>
    <row r="29" spans="1:9" ht="25.5" customHeight="1">
      <c r="A29" s="543" t="s">
        <v>262</v>
      </c>
      <c r="B29" s="565" t="s">
        <v>555</v>
      </c>
      <c r="C29" s="566"/>
      <c r="D29" s="551">
        <f>IF(D12-D28=FBA!F49,D12-D28,0)</f>
        <v>0</v>
      </c>
      <c r="E29" s="551">
        <f>E12-E28</f>
        <v>38855.35</v>
      </c>
      <c r="F29" s="551">
        <f>F12-F28</f>
        <v>0</v>
      </c>
      <c r="G29" s="551">
        <f>IF(G12-G28=FBA!G49,G12-G28,0)</f>
        <v>33676.840000000004</v>
      </c>
      <c r="H29" s="551">
        <f>H12-H28</f>
        <v>0</v>
      </c>
      <c r="I29" s="551">
        <f>I12-I28</f>
        <v>0</v>
      </c>
    </row>
    <row r="30" spans="1:9" ht="12.75" customHeight="1">
      <c r="A30" s="242"/>
      <c r="B30" s="434"/>
      <c r="C30" s="434"/>
      <c r="D30" s="161"/>
      <c r="E30" s="161"/>
      <c r="F30" s="161"/>
      <c r="G30" s="161"/>
      <c r="H30" s="161"/>
      <c r="I30" s="161"/>
    </row>
    <row r="31" spans="3:8" ht="12.75">
      <c r="C31" s="575" t="s">
        <v>523</v>
      </c>
      <c r="D31" s="575"/>
      <c r="E31" s="575"/>
      <c r="F31" s="575"/>
      <c r="G31" s="575"/>
      <c r="H31" s="575"/>
    </row>
  </sheetData>
  <mergeCells count="18">
    <mergeCell ref="B28:C28"/>
    <mergeCell ref="B29:C29"/>
    <mergeCell ref="C31:H31"/>
    <mergeCell ref="B17:C17"/>
    <mergeCell ref="B23:C23"/>
    <mergeCell ref="B24:C24"/>
    <mergeCell ref="B27:C27"/>
    <mergeCell ref="B11:C11"/>
    <mergeCell ref="B12:C12"/>
    <mergeCell ref="B13:C13"/>
    <mergeCell ref="B14:C14"/>
    <mergeCell ref="F2:I2"/>
    <mergeCell ref="A5:I5"/>
    <mergeCell ref="A7:I7"/>
    <mergeCell ref="A9:A10"/>
    <mergeCell ref="B9:C10"/>
    <mergeCell ref="D9:F9"/>
    <mergeCell ref="G9:I9"/>
  </mergeCells>
  <printOptions/>
  <pageMargins left="0.35" right="0.16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2017-03-03T08:44:02Z</cp:lastPrinted>
  <dcterms:created xsi:type="dcterms:W3CDTF">1996-10-14T23:33:28Z</dcterms:created>
  <dcterms:modified xsi:type="dcterms:W3CDTF">2017-04-19T05:35:17Z</dcterms:modified>
  <cp:category/>
  <cp:version/>
  <cp:contentType/>
  <cp:contentStatus/>
</cp:coreProperties>
</file>